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sant\Documents\fin. izvj. 31. 3. 2026. - 30. 06. 2026\"/>
    </mc:Choice>
  </mc:AlternateContent>
  <xr:revisionPtr revIDLastSave="0" documentId="13_ncr:1_{269D6218-F414-4A55-96F3-EDFEDE1599C7}" xr6:coauthVersionLast="37" xr6:coauthVersionMax="37" xr10:uidLastSave="{00000000-0000-0000-0000-000000000000}"/>
  <bookViews>
    <workbookView xWindow="0" yWindow="0" windowWidth="24000" windowHeight="8805" activeTab="4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. pr. i ras. izvori fin." sheetId="6" r:id="rId4"/>
    <sheet name="FIN. PLAN 2026." sheetId="8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8" l="1"/>
  <c r="L15" i="8"/>
  <c r="L22" i="8"/>
  <c r="L485" i="8"/>
  <c r="L562" i="8"/>
  <c r="L560" i="8"/>
  <c r="L559" i="8"/>
  <c r="L558" i="8"/>
  <c r="L555" i="8"/>
  <c r="L553" i="8"/>
  <c r="L547" i="8"/>
  <c r="L543" i="8"/>
  <c r="L537" i="8"/>
  <c r="L526" i="8"/>
  <c r="L518" i="8"/>
  <c r="L512" i="8"/>
  <c r="L506" i="8"/>
  <c r="L503" i="8"/>
  <c r="L502" i="8"/>
  <c r="L500" i="8"/>
  <c r="L498" i="8"/>
  <c r="L493" i="8"/>
  <c r="L487" i="8"/>
  <c r="L480" i="8"/>
  <c r="L474" i="8"/>
  <c r="L472" i="8"/>
  <c r="L467" i="8"/>
  <c r="L460" i="8"/>
  <c r="L457" i="8"/>
  <c r="L449" i="8"/>
  <c r="L435" i="8"/>
  <c r="L431" i="8"/>
  <c r="L429" i="8"/>
  <c r="L427" i="8"/>
  <c r="L418" i="8"/>
  <c r="L415" i="8"/>
  <c r="L408" i="8"/>
  <c r="L385" i="8"/>
  <c r="L374" i="8"/>
  <c r="L373" i="8"/>
  <c r="L372" i="8"/>
  <c r="L371" i="8"/>
  <c r="L367" i="8"/>
  <c r="L365" i="8"/>
  <c r="L363" i="8"/>
  <c r="L362" i="8"/>
  <c r="L361" i="8"/>
  <c r="L354" i="8"/>
  <c r="L353" i="8"/>
  <c r="L348" i="8"/>
  <c r="L339" i="8"/>
  <c r="L329" i="8"/>
  <c r="L316" i="8"/>
  <c r="L313" i="8"/>
  <c r="L307" i="8"/>
  <c r="L293" i="8"/>
  <c r="L289" i="8"/>
  <c r="L280" i="8"/>
  <c r="L277" i="8"/>
  <c r="L274" i="8"/>
  <c r="L273" i="8"/>
  <c r="L270" i="8"/>
  <c r="L268" i="8"/>
  <c r="L267" i="8"/>
  <c r="L266" i="8"/>
  <c r="L265" i="8"/>
  <c r="L263" i="8"/>
  <c r="L262" i="8"/>
  <c r="L261" i="8"/>
  <c r="L260" i="8"/>
  <c r="L258" i="8"/>
  <c r="L254" i="8"/>
  <c r="L248" i="8"/>
  <c r="L247" i="8"/>
  <c r="L245" i="8"/>
  <c r="L244" i="8"/>
  <c r="L243" i="8"/>
  <c r="L239" i="8"/>
  <c r="L238" i="8"/>
  <c r="L229" i="8"/>
  <c r="L226" i="8"/>
  <c r="L222" i="8"/>
  <c r="L218" i="8"/>
  <c r="L215" i="8"/>
  <c r="L214" i="8"/>
  <c r="L212" i="8"/>
  <c r="L211" i="8"/>
  <c r="L210" i="8"/>
  <c r="L209" i="8"/>
  <c r="L207" i="8"/>
  <c r="L202" i="8"/>
  <c r="L195" i="8"/>
  <c r="L189" i="8"/>
  <c r="L182" i="8"/>
  <c r="L168" i="8"/>
  <c r="L167" i="8"/>
  <c r="L166" i="8"/>
  <c r="L165" i="8"/>
  <c r="L164" i="8"/>
  <c r="L161" i="8"/>
  <c r="L159" i="8"/>
  <c r="L157" i="8"/>
  <c r="L151" i="8"/>
  <c r="L150" i="8"/>
  <c r="L149" i="8"/>
  <c r="L148" i="8"/>
  <c r="L147" i="8"/>
  <c r="L144" i="8"/>
  <c r="L142" i="8"/>
  <c r="L140" i="8"/>
  <c r="L134" i="8"/>
  <c r="L133" i="8"/>
  <c r="L132" i="8"/>
  <c r="L131" i="8"/>
  <c r="L130" i="8"/>
  <c r="L127" i="8"/>
  <c r="L125" i="8"/>
  <c r="L123" i="8"/>
  <c r="L117" i="8"/>
  <c r="L95" i="8"/>
  <c r="L94" i="8"/>
  <c r="L88" i="8"/>
  <c r="L80" i="8"/>
  <c r="L79" i="8"/>
  <c r="L63" i="8"/>
  <c r="L62" i="8"/>
  <c r="L53" i="8"/>
  <c r="L51" i="8"/>
  <c r="L42" i="8"/>
  <c r="L39" i="8"/>
  <c r="L38" i="8"/>
  <c r="L37" i="8"/>
  <c r="L35" i="8"/>
  <c r="L33" i="8"/>
  <c r="L32" i="8"/>
  <c r="L31" i="8"/>
  <c r="L30" i="8"/>
  <c r="L28" i="8"/>
  <c r="L27" i="8"/>
  <c r="L26" i="8"/>
  <c r="L24" i="8"/>
  <c r="L23" i="8"/>
  <c r="L21" i="8"/>
  <c r="J10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12" i="6"/>
  <c r="J24" i="6"/>
  <c r="J23" i="6"/>
  <c r="J22" i="6"/>
  <c r="J21" i="6"/>
  <c r="J20" i="6"/>
  <c r="J19" i="6"/>
  <c r="J18" i="6"/>
  <c r="J17" i="6"/>
  <c r="J16" i="6"/>
  <c r="J15" i="6"/>
  <c r="J14" i="6"/>
  <c r="J13" i="6"/>
  <c r="J11" i="6"/>
  <c r="I19" i="5"/>
  <c r="I18" i="5"/>
  <c r="I15" i="5"/>
  <c r="I14" i="5"/>
  <c r="I13" i="5"/>
  <c r="I12" i="5"/>
  <c r="I11" i="5"/>
  <c r="I10" i="5"/>
  <c r="P220" i="3"/>
  <c r="P219" i="3"/>
  <c r="P218" i="3"/>
  <c r="P214" i="3"/>
  <c r="P213" i="3"/>
  <c r="P212" i="3"/>
  <c r="P211" i="3"/>
  <c r="P208" i="3"/>
  <c r="P207" i="3"/>
  <c r="P206" i="3"/>
  <c r="P205" i="3"/>
  <c r="P204" i="3"/>
  <c r="P200" i="3"/>
  <c r="P199" i="3"/>
  <c r="P198" i="3"/>
  <c r="P192" i="3"/>
  <c r="P188" i="3"/>
  <c r="P187" i="3"/>
  <c r="P186" i="3"/>
  <c r="P182" i="3"/>
  <c r="P181" i="3"/>
  <c r="P180" i="3"/>
  <c r="P176" i="3"/>
  <c r="P175" i="3"/>
  <c r="P174" i="3"/>
  <c r="P173" i="3"/>
  <c r="P172" i="3"/>
  <c r="P171" i="3"/>
  <c r="P170" i="3"/>
  <c r="P166" i="3"/>
  <c r="P165" i="3"/>
  <c r="P163" i="3"/>
  <c r="P161" i="3"/>
  <c r="P160" i="3"/>
  <c r="P158" i="3"/>
  <c r="P157" i="3"/>
  <c r="P156" i="3"/>
  <c r="P153" i="3"/>
  <c r="P150" i="3"/>
  <c r="P149" i="3"/>
  <c r="P148" i="3"/>
  <c r="P147" i="3"/>
  <c r="P146" i="3"/>
  <c r="P144" i="3"/>
  <c r="P142" i="3"/>
  <c r="P141" i="3"/>
  <c r="P139" i="3"/>
  <c r="P138" i="3"/>
  <c r="P137" i="3"/>
  <c r="P135" i="3"/>
  <c r="P133" i="3"/>
  <c r="P132" i="3"/>
  <c r="P130" i="3"/>
  <c r="P127" i="3"/>
  <c r="P126" i="3"/>
  <c r="P125" i="3"/>
  <c r="P124" i="3"/>
  <c r="P122" i="3"/>
  <c r="P121" i="3"/>
  <c r="P118" i="3"/>
  <c r="P115" i="3"/>
  <c r="P114" i="3"/>
  <c r="P112" i="3"/>
  <c r="P111" i="3"/>
  <c r="P110" i="3"/>
  <c r="P107" i="3"/>
  <c r="P106" i="3"/>
  <c r="P104" i="3"/>
  <c r="P103" i="3"/>
  <c r="P100" i="3"/>
  <c r="P99" i="3"/>
  <c r="P98" i="3"/>
  <c r="P97" i="3"/>
  <c r="P96" i="3"/>
  <c r="P93" i="3"/>
  <c r="P92" i="3"/>
  <c r="P91" i="3"/>
  <c r="P90" i="3"/>
  <c r="P88" i="3"/>
  <c r="P87" i="3"/>
  <c r="P86" i="3"/>
  <c r="P85" i="3"/>
  <c r="P84" i="3"/>
  <c r="P83" i="3"/>
  <c r="P82" i="3"/>
  <c r="P80" i="3"/>
  <c r="P79" i="3"/>
  <c r="P78" i="3"/>
  <c r="P77" i="3"/>
  <c r="P76" i="3"/>
  <c r="P75" i="3"/>
  <c r="P74" i="3"/>
  <c r="P73" i="3"/>
  <c r="P69" i="3"/>
  <c r="P68" i="3"/>
  <c r="P67" i="3"/>
  <c r="P66" i="3"/>
  <c r="P63" i="3"/>
  <c r="P62" i="3"/>
  <c r="P61" i="3"/>
  <c r="P60" i="3"/>
  <c r="P57" i="3"/>
  <c r="P55" i="3"/>
  <c r="P53" i="3"/>
  <c r="P52" i="3"/>
  <c r="P51" i="3"/>
  <c r="P50" i="3"/>
  <c r="P42" i="3"/>
  <c r="P41" i="3"/>
  <c r="P40" i="3"/>
  <c r="P36" i="3"/>
  <c r="P33" i="3"/>
  <c r="P29" i="3"/>
  <c r="P21" i="3"/>
  <c r="P20" i="3"/>
  <c r="P19" i="3"/>
  <c r="P18" i="3"/>
  <c r="P16" i="3"/>
  <c r="P14" i="3"/>
  <c r="O105" i="3" l="1"/>
  <c r="N169" i="3" l="1"/>
  <c r="O561" i="8"/>
  <c r="J561" i="8"/>
  <c r="I561" i="8"/>
  <c r="H561" i="8"/>
  <c r="G562" i="8"/>
  <c r="G561" i="8" s="1"/>
  <c r="F562" i="8"/>
  <c r="F561" i="8" s="1"/>
  <c r="E562" i="8"/>
  <c r="E561" i="8" s="1"/>
  <c r="D562" i="8"/>
  <c r="D561" i="8" s="1"/>
  <c r="C561" i="8"/>
  <c r="P561" i="8"/>
  <c r="N561" i="8"/>
  <c r="M561" i="8"/>
  <c r="K561" i="8"/>
  <c r="L561" i="8" l="1"/>
  <c r="N81" i="3"/>
  <c r="N72" i="3"/>
  <c r="K554" i="8"/>
  <c r="L554" i="8" s="1"/>
  <c r="P558" i="8"/>
  <c r="P557" i="8" s="1"/>
  <c r="P556" i="8" s="1"/>
  <c r="P554" i="8" s="1"/>
  <c r="O558" i="8"/>
  <c r="O557" i="8" s="1"/>
  <c r="O556" i="8" s="1"/>
  <c r="O554" i="8" s="1"/>
  <c r="N558" i="8"/>
  <c r="N557" i="8" s="1"/>
  <c r="N556" i="8" s="1"/>
  <c r="N554" i="8" s="1"/>
  <c r="M557" i="8"/>
  <c r="M556" i="8" s="1"/>
  <c r="M554" i="8" s="1"/>
  <c r="I558" i="8"/>
  <c r="I557" i="8" s="1"/>
  <c r="I556" i="8" s="1"/>
  <c r="I554" i="8" s="1"/>
  <c r="H558" i="8"/>
  <c r="H557" i="8" s="1"/>
  <c r="H556" i="8" s="1"/>
  <c r="H554" i="8" s="1"/>
  <c r="G558" i="8"/>
  <c r="G557" i="8" s="1"/>
  <c r="G556" i="8" s="1"/>
  <c r="G554" i="8" s="1"/>
  <c r="F558" i="8"/>
  <c r="F557" i="8" s="1"/>
  <c r="F556" i="8" s="1"/>
  <c r="F554" i="8" s="1"/>
  <c r="E558" i="8"/>
  <c r="E557" i="8" s="1"/>
  <c r="E556" i="8" s="1"/>
  <c r="E554" i="8" s="1"/>
  <c r="D558" i="8"/>
  <c r="D557" i="8" s="1"/>
  <c r="D556" i="8" s="1"/>
  <c r="D554" i="8" s="1"/>
  <c r="C558" i="8"/>
  <c r="C557" i="8" s="1"/>
  <c r="C556" i="8" s="1"/>
  <c r="C554" i="8" s="1"/>
  <c r="K557" i="8"/>
  <c r="J557" i="8"/>
  <c r="J556" i="8" s="1"/>
  <c r="J552" i="8"/>
  <c r="J551" i="8" s="1"/>
  <c r="J550" i="8" s="1"/>
  <c r="J548" i="8" s="1"/>
  <c r="J546" i="8"/>
  <c r="J545" i="8" s="1"/>
  <c r="J544" i="8" s="1"/>
  <c r="J542" i="8"/>
  <c r="J541" i="8" s="1"/>
  <c r="J540" i="8" s="1"/>
  <c r="J538" i="8" s="1"/>
  <c r="J536" i="8"/>
  <c r="J535" i="8"/>
  <c r="J533" i="8"/>
  <c r="J531" i="8"/>
  <c r="J525" i="8"/>
  <c r="J522" i="8" s="1"/>
  <c r="J517" i="8"/>
  <c r="J516" i="8" s="1"/>
  <c r="J515" i="8" s="1"/>
  <c r="J513" i="8" s="1"/>
  <c r="J511" i="8"/>
  <c r="J510" i="8" s="1"/>
  <c r="J509" i="8" s="1"/>
  <c r="J507" i="8" s="1"/>
  <c r="J501" i="8"/>
  <c r="J499" i="8"/>
  <c r="J492" i="8"/>
  <c r="J491" i="8" s="1"/>
  <c r="J490" i="8" s="1"/>
  <c r="J488" i="8" s="1"/>
  <c r="J486" i="8"/>
  <c r="J479" i="8"/>
  <c r="J478" i="8" s="1"/>
  <c r="J477" i="8" s="1"/>
  <c r="J475" i="8" s="1"/>
  <c r="J473" i="8"/>
  <c r="J466" i="8"/>
  <c r="J459" i="8"/>
  <c r="J458" i="8" s="1"/>
  <c r="J456" i="8"/>
  <c r="J455" i="8" s="1"/>
  <c r="J448" i="8"/>
  <c r="J447" i="8" s="1"/>
  <c r="J446" i="8" s="1"/>
  <c r="J444" i="8" s="1"/>
  <c r="J441" i="8"/>
  <c r="J437" i="8"/>
  <c r="J433" i="8"/>
  <c r="J430" i="8"/>
  <c r="J428" i="8"/>
  <c r="J426" i="8"/>
  <c r="J413" i="8"/>
  <c r="J406" i="8" s="1"/>
  <c r="J402" i="8" s="1"/>
  <c r="J401" i="8" s="1"/>
  <c r="J399" i="8" s="1"/>
  <c r="J390" i="8"/>
  <c r="J383" i="8"/>
  <c r="J379" i="8" s="1"/>
  <c r="J378" i="8" s="1"/>
  <c r="J376" i="8" s="1"/>
  <c r="J370" i="8"/>
  <c r="J369" i="8" s="1"/>
  <c r="J366" i="8"/>
  <c r="J364" i="8"/>
  <c r="J360" i="8"/>
  <c r="J352" i="8"/>
  <c r="J350" i="8"/>
  <c r="J349" i="8" s="1"/>
  <c r="J342" i="8"/>
  <c r="J340" i="8"/>
  <c r="J335" i="8"/>
  <c r="J328" i="8"/>
  <c r="J324" i="8"/>
  <c r="J317" i="8"/>
  <c r="J315" i="8"/>
  <c r="J314" i="8" s="1"/>
  <c r="J306" i="8"/>
  <c r="J304" i="8"/>
  <c r="J299" i="8"/>
  <c r="J292" i="8"/>
  <c r="J288" i="8"/>
  <c r="J281" i="8"/>
  <c r="J279" i="8"/>
  <c r="J278" i="8" s="1"/>
  <c r="J271" i="8"/>
  <c r="J269" i="8"/>
  <c r="L269" i="8" s="1"/>
  <c r="J264" i="8"/>
  <c r="J257" i="8"/>
  <c r="J253" i="8"/>
  <c r="J246" i="8"/>
  <c r="J241" i="8"/>
  <c r="J240" i="8" s="1"/>
  <c r="J208" i="8" s="1"/>
  <c r="J232" i="8"/>
  <c r="J230" i="8"/>
  <c r="J224" i="8"/>
  <c r="J217" i="8"/>
  <c r="J213" i="8"/>
  <c r="J201" i="8"/>
  <c r="J200" i="8" s="1"/>
  <c r="J199" i="8" s="1"/>
  <c r="J197" i="8" s="1"/>
  <c r="J196" i="8" s="1"/>
  <c r="J194" i="8"/>
  <c r="J193" i="8"/>
  <c r="J192" i="8" s="1"/>
  <c r="J190" i="8" s="1"/>
  <c r="J188" i="8"/>
  <c r="J187" i="8" s="1"/>
  <c r="J186" i="8" s="1"/>
  <c r="J184" i="8" s="1"/>
  <c r="J181" i="8"/>
  <c r="J180" i="8" s="1"/>
  <c r="J179" i="8" s="1"/>
  <c r="J177" i="8" s="1"/>
  <c r="J174" i="8"/>
  <c r="J173" i="8" s="1"/>
  <c r="J172" i="8" s="1"/>
  <c r="J170" i="8" s="1"/>
  <c r="J169" i="8" s="1"/>
  <c r="J163" i="8"/>
  <c r="J162" i="8" s="1"/>
  <c r="J160" i="8"/>
  <c r="J158" i="8"/>
  <c r="J156" i="8"/>
  <c r="J155" i="8"/>
  <c r="J154" i="8" s="1"/>
  <c r="J152" i="8" s="1"/>
  <c r="J146" i="8"/>
  <c r="J145" i="8"/>
  <c r="J143" i="8"/>
  <c r="J141" i="8"/>
  <c r="J139" i="8"/>
  <c r="J138" i="8" s="1"/>
  <c r="J137" i="8" s="1"/>
  <c r="J135" i="8" s="1"/>
  <c r="J129" i="8"/>
  <c r="J128" i="8" s="1"/>
  <c r="J126" i="8"/>
  <c r="J124" i="8"/>
  <c r="J122" i="8"/>
  <c r="J116" i="8"/>
  <c r="J115" i="8"/>
  <c r="J114" i="8" s="1"/>
  <c r="J112" i="8" s="1"/>
  <c r="J110" i="8"/>
  <c r="J109" i="8" s="1"/>
  <c r="J107" i="8" s="1"/>
  <c r="J105" i="8"/>
  <c r="J104" i="8" s="1"/>
  <c r="J102" i="8"/>
  <c r="J100" i="8"/>
  <c r="J93" i="8"/>
  <c r="J92" i="8" s="1"/>
  <c r="J91" i="8" s="1"/>
  <c r="J89" i="8" s="1"/>
  <c r="J87" i="8"/>
  <c r="L87" i="8" s="1"/>
  <c r="J85" i="8"/>
  <c r="J84" i="8" s="1"/>
  <c r="J83" i="8"/>
  <c r="J81" i="8" s="1"/>
  <c r="J68" i="8"/>
  <c r="J67" i="8" s="1"/>
  <c r="J65" i="8" s="1"/>
  <c r="J61" i="8"/>
  <c r="J60" i="8" s="1"/>
  <c r="J58" i="8" s="1"/>
  <c r="J57" i="8" s="1"/>
  <c r="J55" i="8"/>
  <c r="J52" i="8"/>
  <c r="J50" i="8"/>
  <c r="J49" i="8" s="1"/>
  <c r="J44" i="8"/>
  <c r="J43" i="8"/>
  <c r="J41" i="8"/>
  <c r="J40" i="8" s="1"/>
  <c r="J34" i="8"/>
  <c r="J25" i="8"/>
  <c r="J18" i="8"/>
  <c r="J14" i="8"/>
  <c r="N217" i="3"/>
  <c r="N216" i="3" s="1"/>
  <c r="N215" i="3" s="1"/>
  <c r="N210" i="3"/>
  <c r="N209" i="3" s="1"/>
  <c r="N203" i="3"/>
  <c r="N196" i="3"/>
  <c r="N195" i="3" s="1"/>
  <c r="N194" i="3" s="1"/>
  <c r="N191" i="3"/>
  <c r="N190" i="3" s="1"/>
  <c r="N189" i="3" s="1"/>
  <c r="N185" i="3"/>
  <c r="N184" i="3" s="1"/>
  <c r="N183" i="3" s="1"/>
  <c r="N179" i="3"/>
  <c r="N178" i="3"/>
  <c r="N177" i="3" s="1"/>
  <c r="N164" i="3"/>
  <c r="N162" i="3"/>
  <c r="N159" i="3"/>
  <c r="N155" i="3"/>
  <c r="N152" i="3"/>
  <c r="N145" i="3"/>
  <c r="N143" i="3"/>
  <c r="N140" i="3"/>
  <c r="N134" i="3"/>
  <c r="N131" i="3"/>
  <c r="N128" i="3"/>
  <c r="P128" i="3" s="1"/>
  <c r="N123" i="3"/>
  <c r="N120" i="3"/>
  <c r="N117" i="3"/>
  <c r="N113" i="3"/>
  <c r="N109" i="3"/>
  <c r="N105" i="3"/>
  <c r="P105" i="3" s="1"/>
  <c r="N101" i="3"/>
  <c r="N95" i="3"/>
  <c r="N89" i="3"/>
  <c r="N65" i="3"/>
  <c r="N64" i="3" s="1"/>
  <c r="N59" i="3"/>
  <c r="N58" i="3"/>
  <c r="N56" i="3"/>
  <c r="N54" i="3"/>
  <c r="N49" i="3"/>
  <c r="N48" i="3" s="1"/>
  <c r="N39" i="3"/>
  <c r="N38" i="3" s="1"/>
  <c r="N37" i="3" s="1"/>
  <c r="N35" i="3"/>
  <c r="N34" i="3" s="1"/>
  <c r="N32" i="3"/>
  <c r="N31" i="3" s="1"/>
  <c r="N28" i="3"/>
  <c r="N27" i="3" s="1"/>
  <c r="N26" i="3" s="1"/>
  <c r="N15" i="3"/>
  <c r="N11" i="3" s="1"/>
  <c r="J425" i="8" l="1"/>
  <c r="N94" i="3"/>
  <c r="K556" i="8"/>
  <c r="L556" i="8" s="1"/>
  <c r="L557" i="8"/>
  <c r="N151" i="3"/>
  <c r="P152" i="3"/>
  <c r="N71" i="3"/>
  <c r="N193" i="3"/>
  <c r="N119" i="3"/>
  <c r="P143" i="3"/>
  <c r="J206" i="8"/>
  <c r="L208" i="8"/>
  <c r="J521" i="8"/>
  <c r="J519" i="8" s="1"/>
  <c r="L522" i="8"/>
  <c r="N154" i="3"/>
  <c r="J121" i="8"/>
  <c r="J120" i="8" s="1"/>
  <c r="J118" i="8" s="1"/>
  <c r="J359" i="8"/>
  <c r="J358" i="8" s="1"/>
  <c r="J356" i="8" s="1"/>
  <c r="N47" i="3"/>
  <c r="N30" i="3"/>
  <c r="J99" i="8"/>
  <c r="J98" i="8" s="1"/>
  <c r="J96" i="8" s="1"/>
  <c r="J176" i="8"/>
  <c r="J530" i="8"/>
  <c r="J529" i="8" s="1"/>
  <c r="J527" i="8" s="1"/>
  <c r="N70" i="3"/>
  <c r="N46" i="3" s="1"/>
  <c r="J323" i="8"/>
  <c r="J321" i="8" s="1"/>
  <c r="J432" i="8"/>
  <c r="J424" i="8" s="1"/>
  <c r="J422" i="8" s="1"/>
  <c r="J48" i="8"/>
  <c r="J46" i="8" s="1"/>
  <c r="J252" i="8"/>
  <c r="J251" i="8" s="1"/>
  <c r="J250" i="8" s="1"/>
  <c r="J287" i="8"/>
  <c r="J13" i="8"/>
  <c r="J12" i="8" s="1"/>
  <c r="J10" i="8" s="1"/>
  <c r="J465" i="8"/>
  <c r="J464" i="8" s="1"/>
  <c r="J462" i="8" s="1"/>
  <c r="N10" i="3"/>
  <c r="J286" i="8"/>
  <c r="J285" i="8"/>
  <c r="J454" i="8"/>
  <c r="J452" i="8" s="1"/>
  <c r="K552" i="8"/>
  <c r="K546" i="8"/>
  <c r="K542" i="8"/>
  <c r="K536" i="8"/>
  <c r="K533" i="8"/>
  <c r="K531" i="8"/>
  <c r="K530" i="8" s="1"/>
  <c r="K525" i="8"/>
  <c r="K517" i="8"/>
  <c r="K511" i="8"/>
  <c r="K501" i="8"/>
  <c r="L501" i="8" s="1"/>
  <c r="K499" i="8"/>
  <c r="L499" i="8" s="1"/>
  <c r="K492" i="8"/>
  <c r="L492" i="8" s="1"/>
  <c r="K486" i="8"/>
  <c r="L486" i="8" s="1"/>
  <c r="K479" i="8"/>
  <c r="L479" i="8" s="1"/>
  <c r="K473" i="8"/>
  <c r="L473" i="8" s="1"/>
  <c r="K466" i="8"/>
  <c r="L466" i="8" s="1"/>
  <c r="K459" i="8"/>
  <c r="K456" i="8"/>
  <c r="K448" i="8"/>
  <c r="K441" i="8"/>
  <c r="K437" i="8"/>
  <c r="K433" i="8"/>
  <c r="L433" i="8" s="1"/>
  <c r="K430" i="8"/>
  <c r="L430" i="8" s="1"/>
  <c r="K428" i="8"/>
  <c r="L428" i="8" s="1"/>
  <c r="K426" i="8"/>
  <c r="L426" i="8" s="1"/>
  <c r="K413" i="8"/>
  <c r="K406" i="8" s="1"/>
  <c r="K390" i="8"/>
  <c r="K383" i="8"/>
  <c r="K370" i="8"/>
  <c r="K366" i="8"/>
  <c r="L366" i="8" s="1"/>
  <c r="K364" i="8"/>
  <c r="L364" i="8" s="1"/>
  <c r="K360" i="8"/>
  <c r="L360" i="8" s="1"/>
  <c r="K352" i="8"/>
  <c r="L352" i="8" s="1"/>
  <c r="K350" i="8"/>
  <c r="K349" i="8" s="1"/>
  <c r="K342" i="8"/>
  <c r="L342" i="8" s="1"/>
  <c r="K340" i="8"/>
  <c r="K335" i="8"/>
  <c r="L335" i="8" s="1"/>
  <c r="K328" i="8"/>
  <c r="L328" i="8" s="1"/>
  <c r="K324" i="8"/>
  <c r="K317" i="8"/>
  <c r="K315" i="8"/>
  <c r="K306" i="8"/>
  <c r="L306" i="8" s="1"/>
  <c r="K304" i="8"/>
  <c r="K299" i="8"/>
  <c r="K292" i="8"/>
  <c r="L292" i="8" s="1"/>
  <c r="K288" i="8"/>
  <c r="L288" i="8" s="1"/>
  <c r="K281" i="8"/>
  <c r="K279" i="8"/>
  <c r="K271" i="8"/>
  <c r="L271" i="8" s="1"/>
  <c r="K264" i="8"/>
  <c r="L264" i="8" s="1"/>
  <c r="K257" i="8"/>
  <c r="L257" i="8" s="1"/>
  <c r="K253" i="8"/>
  <c r="L253" i="8" s="1"/>
  <c r="K246" i="8"/>
  <c r="L246" i="8" s="1"/>
  <c r="K241" i="8"/>
  <c r="K240" i="8" s="1"/>
  <c r="K206" i="8" s="1"/>
  <c r="K232" i="8"/>
  <c r="L232" i="8" s="1"/>
  <c r="K230" i="8"/>
  <c r="K224" i="8"/>
  <c r="L224" i="8" s="1"/>
  <c r="K217" i="8"/>
  <c r="L217" i="8" s="1"/>
  <c r="K213" i="8"/>
  <c r="L213" i="8" s="1"/>
  <c r="K201" i="8"/>
  <c r="K194" i="8"/>
  <c r="K188" i="8"/>
  <c r="K181" i="8"/>
  <c r="K174" i="8"/>
  <c r="K173" i="8" s="1"/>
  <c r="K172" i="8" s="1"/>
  <c r="K170" i="8" s="1"/>
  <c r="K169" i="8" s="1"/>
  <c r="K163" i="8"/>
  <c r="K160" i="8"/>
  <c r="L160" i="8" s="1"/>
  <c r="K158" i="8"/>
  <c r="L158" i="8" s="1"/>
  <c r="K156" i="8"/>
  <c r="L156" i="8" s="1"/>
  <c r="K146" i="8"/>
  <c r="K143" i="8"/>
  <c r="L143" i="8" s="1"/>
  <c r="K141" i="8"/>
  <c r="L141" i="8" s="1"/>
  <c r="K139" i="8"/>
  <c r="L139" i="8" s="1"/>
  <c r="K129" i="8"/>
  <c r="K126" i="8"/>
  <c r="L126" i="8" s="1"/>
  <c r="K124" i="8"/>
  <c r="L124" i="8" s="1"/>
  <c r="K122" i="8"/>
  <c r="L122" i="8" s="1"/>
  <c r="K116" i="8"/>
  <c r="K110" i="8"/>
  <c r="K109" i="8" s="1"/>
  <c r="K107" i="8" s="1"/>
  <c r="K105" i="8"/>
  <c r="K104" i="8" s="1"/>
  <c r="K102" i="8"/>
  <c r="K100" i="8"/>
  <c r="K93" i="8"/>
  <c r="K85" i="8"/>
  <c r="K84" i="8" s="1"/>
  <c r="K83" i="8"/>
  <c r="K68" i="8"/>
  <c r="K61" i="8"/>
  <c r="K55" i="8"/>
  <c r="K52" i="8"/>
  <c r="L52" i="8" s="1"/>
  <c r="K50" i="8"/>
  <c r="K44" i="8"/>
  <c r="K43" i="8" s="1"/>
  <c r="K41" i="8"/>
  <c r="K34" i="8"/>
  <c r="L34" i="8" s="1"/>
  <c r="K25" i="8"/>
  <c r="L25" i="8" s="1"/>
  <c r="K18" i="8"/>
  <c r="L18" i="8" s="1"/>
  <c r="K14" i="8"/>
  <c r="L14" i="8" s="1"/>
  <c r="O217" i="3"/>
  <c r="O210" i="3"/>
  <c r="O203" i="3"/>
  <c r="P203" i="3" s="1"/>
  <c r="O196" i="3"/>
  <c r="O191" i="3"/>
  <c r="O185" i="3"/>
  <c r="O179" i="3"/>
  <c r="O169" i="3"/>
  <c r="P169" i="3" s="1"/>
  <c r="O164" i="3"/>
  <c r="P164" i="3" s="1"/>
  <c r="O162" i="3"/>
  <c r="P162" i="3" s="1"/>
  <c r="O159" i="3"/>
  <c r="P159" i="3" s="1"/>
  <c r="O155" i="3"/>
  <c r="P155" i="3" s="1"/>
  <c r="O151" i="3"/>
  <c r="O145" i="3"/>
  <c r="P145" i="3" s="1"/>
  <c r="O140" i="3"/>
  <c r="P140" i="3" s="1"/>
  <c r="O134" i="3"/>
  <c r="P134" i="3" s="1"/>
  <c r="O131" i="3"/>
  <c r="P131" i="3" s="1"/>
  <c r="O123" i="3"/>
  <c r="P123" i="3" s="1"/>
  <c r="O120" i="3"/>
  <c r="P120" i="3" s="1"/>
  <c r="O117" i="3"/>
  <c r="P117" i="3" s="1"/>
  <c r="O113" i="3"/>
  <c r="P113" i="3" s="1"/>
  <c r="O109" i="3"/>
  <c r="P109" i="3" s="1"/>
  <c r="O101" i="3"/>
  <c r="P101" i="3" s="1"/>
  <c r="O95" i="3"/>
  <c r="P95" i="3" s="1"/>
  <c r="O89" i="3"/>
  <c r="P89" i="3" s="1"/>
  <c r="O81" i="3"/>
  <c r="P81" i="3" s="1"/>
  <c r="O72" i="3"/>
  <c r="P72" i="3" s="1"/>
  <c r="O65" i="3"/>
  <c r="O59" i="3"/>
  <c r="O56" i="3"/>
  <c r="P56" i="3" s="1"/>
  <c r="O54" i="3"/>
  <c r="P54" i="3" s="1"/>
  <c r="O49" i="3"/>
  <c r="P49" i="3" s="1"/>
  <c r="O39" i="3"/>
  <c r="O35" i="3"/>
  <c r="O32" i="3"/>
  <c r="O28" i="3"/>
  <c r="O15" i="3"/>
  <c r="M134" i="3"/>
  <c r="M81" i="3"/>
  <c r="M89" i="3"/>
  <c r="M72" i="3"/>
  <c r="M65" i="3"/>
  <c r="M59" i="3"/>
  <c r="M49" i="3"/>
  <c r="M39" i="3"/>
  <c r="O31" i="3" l="1"/>
  <c r="P31" i="3" s="1"/>
  <c r="P32" i="3"/>
  <c r="K92" i="8"/>
  <c r="L93" i="8"/>
  <c r="K447" i="8"/>
  <c r="L448" i="8"/>
  <c r="L206" i="8"/>
  <c r="O184" i="3"/>
  <c r="P185" i="3"/>
  <c r="K49" i="8"/>
  <c r="L49" i="8" s="1"/>
  <c r="L50" i="8"/>
  <c r="K115" i="8"/>
  <c r="L116" i="8"/>
  <c r="K162" i="8"/>
  <c r="L162" i="8" s="1"/>
  <c r="L163" i="8"/>
  <c r="K314" i="8"/>
  <c r="L314" i="8" s="1"/>
  <c r="L315" i="8"/>
  <c r="K369" i="8"/>
  <c r="L369" i="8" s="1"/>
  <c r="L370" i="8"/>
  <c r="K458" i="8"/>
  <c r="L458" i="8" s="1"/>
  <c r="L459" i="8"/>
  <c r="K510" i="8"/>
  <c r="L511" i="8"/>
  <c r="K40" i="8"/>
  <c r="L40" i="8" s="1"/>
  <c r="L41" i="8"/>
  <c r="O178" i="3"/>
  <c r="P179" i="3"/>
  <c r="O58" i="3"/>
  <c r="P58" i="3" s="1"/>
  <c r="P59" i="3"/>
  <c r="O64" i="3"/>
  <c r="P64" i="3" s="1"/>
  <c r="P65" i="3"/>
  <c r="O195" i="3"/>
  <c r="P196" i="3"/>
  <c r="K180" i="8"/>
  <c r="L181" i="8"/>
  <c r="K541" i="8"/>
  <c r="L542" i="8"/>
  <c r="K145" i="8"/>
  <c r="L145" i="8" s="1"/>
  <c r="L146" i="8"/>
  <c r="O38" i="3"/>
  <c r="P39" i="3"/>
  <c r="K60" i="8"/>
  <c r="L61" i="8"/>
  <c r="K187" i="8"/>
  <c r="L188" i="8"/>
  <c r="K402" i="8"/>
  <c r="L406" i="8"/>
  <c r="K545" i="8"/>
  <c r="L546" i="8"/>
  <c r="O27" i="3"/>
  <c r="P28" i="3"/>
  <c r="O34" i="3"/>
  <c r="P34" i="3" s="1"/>
  <c r="P35" i="3"/>
  <c r="K455" i="8"/>
  <c r="L455" i="8" s="1"/>
  <c r="L456" i="8"/>
  <c r="O190" i="3"/>
  <c r="P191" i="3"/>
  <c r="K379" i="8"/>
  <c r="L383" i="8"/>
  <c r="O209" i="3"/>
  <c r="P209" i="3" s="1"/>
  <c r="P210" i="3"/>
  <c r="K67" i="8"/>
  <c r="L68" i="8"/>
  <c r="K128" i="8"/>
  <c r="L128" i="8" s="1"/>
  <c r="L129" i="8"/>
  <c r="K193" i="8"/>
  <c r="L194" i="8"/>
  <c r="K551" i="8"/>
  <c r="L552" i="8"/>
  <c r="J322" i="8"/>
  <c r="K516" i="8"/>
  <c r="L517" i="8"/>
  <c r="K521" i="8"/>
  <c r="L525" i="8"/>
  <c r="K535" i="8"/>
  <c r="L535" i="8" s="1"/>
  <c r="L536" i="8"/>
  <c r="O11" i="3"/>
  <c r="P11" i="3" s="1"/>
  <c r="P15" i="3"/>
  <c r="P151" i="3"/>
  <c r="O216" i="3"/>
  <c r="P217" i="3"/>
  <c r="K81" i="8"/>
  <c r="L81" i="8" s="1"/>
  <c r="L83" i="8"/>
  <c r="K200" i="8"/>
  <c r="L201" i="8"/>
  <c r="K278" i="8"/>
  <c r="L278" i="8" s="1"/>
  <c r="L279" i="8"/>
  <c r="K465" i="8"/>
  <c r="J64" i="8"/>
  <c r="K432" i="8"/>
  <c r="L432" i="8" s="1"/>
  <c r="K287" i="8"/>
  <c r="K252" i="8"/>
  <c r="K529" i="8"/>
  <c r="J9" i="8"/>
  <c r="J8" i="8" s="1"/>
  <c r="K13" i="8"/>
  <c r="K478" i="8"/>
  <c r="K121" i="8"/>
  <c r="K155" i="8"/>
  <c r="K425" i="8"/>
  <c r="L425" i="8" s="1"/>
  <c r="K359" i="8"/>
  <c r="O30" i="3"/>
  <c r="O48" i="3"/>
  <c r="K138" i="8"/>
  <c r="O154" i="3"/>
  <c r="P154" i="3" s="1"/>
  <c r="K491" i="8"/>
  <c r="O71" i="3"/>
  <c r="P71" i="3" s="1"/>
  <c r="O119" i="3"/>
  <c r="P119" i="3" s="1"/>
  <c r="K323" i="8"/>
  <c r="O94" i="3"/>
  <c r="P94" i="3" s="1"/>
  <c r="K99" i="8"/>
  <c r="K98" i="8" s="1"/>
  <c r="P163" i="8"/>
  <c r="P162" i="8" s="1"/>
  <c r="O163" i="8"/>
  <c r="O162" i="8" s="1"/>
  <c r="N163" i="8"/>
  <c r="N162" i="8" s="1"/>
  <c r="M163" i="8"/>
  <c r="M162" i="8" s="1"/>
  <c r="I163" i="8"/>
  <c r="I162" i="8" s="1"/>
  <c r="H163" i="8"/>
  <c r="H162" i="8" s="1"/>
  <c r="G163" i="8"/>
  <c r="G162" i="8" s="1"/>
  <c r="F163" i="8"/>
  <c r="F162" i="8" s="1"/>
  <c r="E163" i="8"/>
  <c r="E162" i="8" s="1"/>
  <c r="D163" i="8"/>
  <c r="D162" i="8" s="1"/>
  <c r="P160" i="8"/>
  <c r="O160" i="8"/>
  <c r="N160" i="8"/>
  <c r="M160" i="8"/>
  <c r="I160" i="8"/>
  <c r="H160" i="8"/>
  <c r="G160" i="8"/>
  <c r="F160" i="8"/>
  <c r="E160" i="8"/>
  <c r="D160" i="8"/>
  <c r="C160" i="8"/>
  <c r="P158" i="8"/>
  <c r="O158" i="8"/>
  <c r="N158" i="8"/>
  <c r="M158" i="8"/>
  <c r="I158" i="8"/>
  <c r="H158" i="8"/>
  <c r="G158" i="8"/>
  <c r="F158" i="8"/>
  <c r="E158" i="8"/>
  <c r="D158" i="8"/>
  <c r="C158" i="8"/>
  <c r="P156" i="8"/>
  <c r="O156" i="8"/>
  <c r="N156" i="8"/>
  <c r="M156" i="8"/>
  <c r="I156" i="8"/>
  <c r="H156" i="8"/>
  <c r="G156" i="8"/>
  <c r="F156" i="8"/>
  <c r="E156" i="8"/>
  <c r="D156" i="8"/>
  <c r="C156" i="8"/>
  <c r="I146" i="8"/>
  <c r="I145" i="8" s="1"/>
  <c r="I129" i="8"/>
  <c r="I128" i="8" s="1"/>
  <c r="K199" i="8" l="1"/>
  <c r="L200" i="8"/>
  <c r="K378" i="8"/>
  <c r="L379" i="8"/>
  <c r="K251" i="8"/>
  <c r="L252" i="8"/>
  <c r="O215" i="3"/>
  <c r="P215" i="3" s="1"/>
  <c r="P216" i="3"/>
  <c r="K186" i="8"/>
  <c r="L187" i="8"/>
  <c r="O10" i="3"/>
  <c r="P10" i="3" s="1"/>
  <c r="P30" i="3"/>
  <c r="K192" i="8"/>
  <c r="L193" i="8"/>
  <c r="K58" i="8"/>
  <c r="L60" i="8"/>
  <c r="K540" i="8"/>
  <c r="L541" i="8"/>
  <c r="K490" i="8"/>
  <c r="L491" i="8"/>
  <c r="K515" i="8"/>
  <c r="L516" i="8"/>
  <c r="K179" i="8"/>
  <c r="L180" i="8"/>
  <c r="K550" i="8"/>
  <c r="L551" i="8"/>
  <c r="O194" i="3"/>
  <c r="P195" i="3"/>
  <c r="K358" i="8"/>
  <c r="L359" i="8"/>
  <c r="K446" i="8"/>
  <c r="L447" i="8"/>
  <c r="K464" i="8"/>
  <c r="L465" i="8"/>
  <c r="O37" i="3"/>
  <c r="P37" i="3" s="1"/>
  <c r="P38" i="3"/>
  <c r="K114" i="8"/>
  <c r="L115" i="8"/>
  <c r="K454" i="8"/>
  <c r="K321" i="8"/>
  <c r="L321" i="8" s="1"/>
  <c r="L323" i="8"/>
  <c r="K154" i="8"/>
  <c r="L155" i="8"/>
  <c r="K91" i="8"/>
  <c r="L92" i="8"/>
  <c r="K544" i="8"/>
  <c r="L544" i="8" s="1"/>
  <c r="L545" i="8"/>
  <c r="K527" i="8"/>
  <c r="L527" i="8" s="1"/>
  <c r="L529" i="8"/>
  <c r="K401" i="8"/>
  <c r="L402" i="8"/>
  <c r="O189" i="3"/>
  <c r="P189" i="3" s="1"/>
  <c r="P190" i="3"/>
  <c r="K120" i="8"/>
  <c r="L121" i="8"/>
  <c r="K65" i="8"/>
  <c r="L65" i="8" s="1"/>
  <c r="L67" i="8"/>
  <c r="O26" i="3"/>
  <c r="P26" i="3" s="1"/>
  <c r="P27" i="3"/>
  <c r="O177" i="3"/>
  <c r="P177" i="3" s="1"/>
  <c r="P178" i="3"/>
  <c r="K12" i="8"/>
  <c r="L13" i="8"/>
  <c r="K509" i="8"/>
  <c r="L510" i="8"/>
  <c r="K137" i="8"/>
  <c r="L138" i="8"/>
  <c r="O47" i="3"/>
  <c r="P47" i="3" s="1"/>
  <c r="P48" i="3"/>
  <c r="O183" i="3"/>
  <c r="P183" i="3" s="1"/>
  <c r="P184" i="3"/>
  <c r="K48" i="8"/>
  <c r="K477" i="8"/>
  <c r="L478" i="8"/>
  <c r="K519" i="8"/>
  <c r="L519" i="8" s="1"/>
  <c r="L521" i="8"/>
  <c r="K286" i="8"/>
  <c r="L286" i="8" s="1"/>
  <c r="L287" i="8"/>
  <c r="K285" i="8"/>
  <c r="L285" i="8" s="1"/>
  <c r="K424" i="8"/>
  <c r="M155" i="8"/>
  <c r="M154" i="8" s="1"/>
  <c r="D155" i="8"/>
  <c r="N155" i="8"/>
  <c r="N154" i="8" s="1"/>
  <c r="O155" i="8"/>
  <c r="O154" i="8" s="1"/>
  <c r="K322" i="8"/>
  <c r="L322" i="8" s="1"/>
  <c r="O70" i="3"/>
  <c r="G155" i="8"/>
  <c r="G154" i="8" s="1"/>
  <c r="G152" i="8" s="1"/>
  <c r="F155" i="8"/>
  <c r="F154" i="8" s="1"/>
  <c r="F152" i="8" s="1"/>
  <c r="P155" i="8"/>
  <c r="P154" i="8" s="1"/>
  <c r="E155" i="8"/>
  <c r="E154" i="8" s="1"/>
  <c r="E152" i="8" s="1"/>
  <c r="I155" i="8"/>
  <c r="I154" i="8" s="1"/>
  <c r="I152" i="8" s="1"/>
  <c r="H155" i="8"/>
  <c r="H154" i="8" s="1"/>
  <c r="H152" i="8" s="1"/>
  <c r="C155" i="8"/>
  <c r="C154" i="8" s="1"/>
  <c r="D154" i="8"/>
  <c r="D152" i="8" s="1"/>
  <c r="M196" i="3"/>
  <c r="M95" i="3"/>
  <c r="K135" i="8" l="1"/>
  <c r="L135" i="8" s="1"/>
  <c r="L137" i="8"/>
  <c r="K118" i="8"/>
  <c r="L118" i="8" s="1"/>
  <c r="L120" i="8"/>
  <c r="K152" i="8"/>
  <c r="L152" i="8" s="1"/>
  <c r="L154" i="8"/>
  <c r="K46" i="8"/>
  <c r="L46" i="8" s="1"/>
  <c r="L48" i="8"/>
  <c r="K177" i="8"/>
  <c r="L179" i="8"/>
  <c r="K184" i="8"/>
  <c r="L184" i="8" s="1"/>
  <c r="L186" i="8"/>
  <c r="K89" i="8"/>
  <c r="L89" i="8" s="1"/>
  <c r="L91" i="8"/>
  <c r="O46" i="3"/>
  <c r="P46" i="3" s="1"/>
  <c r="P70" i="3"/>
  <c r="K507" i="8"/>
  <c r="L507" i="8" s="1"/>
  <c r="L509" i="8"/>
  <c r="L446" i="8"/>
  <c r="K444" i="8"/>
  <c r="L444" i="8" s="1"/>
  <c r="K250" i="8"/>
  <c r="L250" i="8" s="1"/>
  <c r="L251" i="8"/>
  <c r="K452" i="8"/>
  <c r="L452" i="8" s="1"/>
  <c r="L454" i="8"/>
  <c r="P194" i="3"/>
  <c r="O193" i="3"/>
  <c r="P193" i="3" s="1"/>
  <c r="K57" i="8"/>
  <c r="L57" i="8" s="1"/>
  <c r="L58" i="8"/>
  <c r="K376" i="8"/>
  <c r="L376" i="8" s="1"/>
  <c r="L378" i="8"/>
  <c r="K513" i="8"/>
  <c r="L513" i="8" s="1"/>
  <c r="L515" i="8"/>
  <c r="L540" i="8"/>
  <c r="K538" i="8"/>
  <c r="L538" i="8" s="1"/>
  <c r="K10" i="8"/>
  <c r="L12" i="8"/>
  <c r="K399" i="8"/>
  <c r="L399" i="8" s="1"/>
  <c r="L401" i="8"/>
  <c r="K462" i="8"/>
  <c r="L462" i="8" s="1"/>
  <c r="L464" i="8"/>
  <c r="K422" i="8"/>
  <c r="L422" i="8" s="1"/>
  <c r="L424" i="8"/>
  <c r="K488" i="8"/>
  <c r="L488" i="8" s="1"/>
  <c r="L490" i="8"/>
  <c r="K356" i="8"/>
  <c r="L356" i="8" s="1"/>
  <c r="L358" i="8"/>
  <c r="K475" i="8"/>
  <c r="L475" i="8" s="1"/>
  <c r="L477" i="8"/>
  <c r="K112" i="8"/>
  <c r="L112" i="8" s="1"/>
  <c r="L114" i="8"/>
  <c r="K548" i="8"/>
  <c r="L548" i="8" s="1"/>
  <c r="L550" i="8"/>
  <c r="K190" i="8"/>
  <c r="L190" i="8" s="1"/>
  <c r="L192" i="8"/>
  <c r="K197" i="8"/>
  <c r="L199" i="8"/>
  <c r="I271" i="8"/>
  <c r="L210" i="3"/>
  <c r="K204" i="8" l="1"/>
  <c r="L204" i="8" s="1"/>
  <c r="L177" i="8"/>
  <c r="K176" i="8"/>
  <c r="L176" i="8" s="1"/>
  <c r="L10" i="8"/>
  <c r="K9" i="8"/>
  <c r="L9" i="8" s="1"/>
  <c r="K196" i="8"/>
  <c r="L197" i="8"/>
  <c r="C292" i="8"/>
  <c r="G179" i="3"/>
  <c r="G155" i="3"/>
  <c r="G120" i="3"/>
  <c r="L196" i="8" l="1"/>
  <c r="K64" i="8"/>
  <c r="M210" i="3"/>
  <c r="I50" i="8"/>
  <c r="L64" i="8" l="1"/>
  <c r="K8" i="8"/>
  <c r="L8" i="8" s="1"/>
  <c r="L217" i="3"/>
  <c r="L216" i="3" s="1"/>
  <c r="L215" i="3" s="1"/>
  <c r="L209" i="3"/>
  <c r="L203" i="3"/>
  <c r="L196" i="3"/>
  <c r="L191" i="3"/>
  <c r="L190" i="3" s="1"/>
  <c r="L189" i="3" s="1"/>
  <c r="L185" i="3"/>
  <c r="L184" i="3"/>
  <c r="L183" i="3"/>
  <c r="L179" i="3"/>
  <c r="L178" i="3" s="1"/>
  <c r="L177" i="3" s="1"/>
  <c r="L169" i="3"/>
  <c r="L164" i="3"/>
  <c r="L162" i="3"/>
  <c r="L159" i="3"/>
  <c r="L155" i="3"/>
  <c r="L152" i="3"/>
  <c r="L151" i="3" s="1"/>
  <c r="L145" i="3"/>
  <c r="L143" i="3"/>
  <c r="L140" i="3"/>
  <c r="L134" i="3"/>
  <c r="L131" i="3"/>
  <c r="L128" i="3"/>
  <c r="L123" i="3"/>
  <c r="L119" i="3" s="1"/>
  <c r="L120" i="3"/>
  <c r="L117" i="3"/>
  <c r="L113" i="3"/>
  <c r="L109" i="3"/>
  <c r="L105" i="3"/>
  <c r="L101" i="3"/>
  <c r="L95" i="3"/>
  <c r="L89" i="3"/>
  <c r="L81" i="3"/>
  <c r="L72" i="3"/>
  <c r="L65" i="3"/>
  <c r="L64" i="3" s="1"/>
  <c r="L59" i="3"/>
  <c r="L58" i="3" s="1"/>
  <c r="L56" i="3"/>
  <c r="L54" i="3"/>
  <c r="L49" i="3"/>
  <c r="L39" i="3"/>
  <c r="L38" i="3" s="1"/>
  <c r="L37" i="3" s="1"/>
  <c r="L35" i="3"/>
  <c r="L34" i="3" s="1"/>
  <c r="L32" i="3"/>
  <c r="L31" i="3" s="1"/>
  <c r="L28" i="3"/>
  <c r="L27" i="3" s="1"/>
  <c r="L26" i="3" s="1"/>
  <c r="L15" i="3"/>
  <c r="L11" i="3" s="1"/>
  <c r="H552" i="8"/>
  <c r="H551" i="8" s="1"/>
  <c r="H550" i="8" s="1"/>
  <c r="H548" i="8" s="1"/>
  <c r="H546" i="8"/>
  <c r="H545" i="8" s="1"/>
  <c r="H544" i="8" s="1"/>
  <c r="H542" i="8"/>
  <c r="H541" i="8" s="1"/>
  <c r="H540" i="8" s="1"/>
  <c r="H536" i="8"/>
  <c r="H535" i="8" s="1"/>
  <c r="H533" i="8"/>
  <c r="H531" i="8"/>
  <c r="H530" i="8" s="1"/>
  <c r="H525" i="8"/>
  <c r="H522" i="8" s="1"/>
  <c r="H521" i="8" s="1"/>
  <c r="H519" i="8" s="1"/>
  <c r="H517" i="8"/>
  <c r="H516" i="8" s="1"/>
  <c r="H515" i="8" s="1"/>
  <c r="H513" i="8" s="1"/>
  <c r="H511" i="8"/>
  <c r="H510" i="8" s="1"/>
  <c r="H509" i="8" s="1"/>
  <c r="H507" i="8" s="1"/>
  <c r="H501" i="8"/>
  <c r="H499" i="8"/>
  <c r="H492" i="8"/>
  <c r="H486" i="8"/>
  <c r="H479" i="8"/>
  <c r="H478" i="8" s="1"/>
  <c r="H477" i="8" s="1"/>
  <c r="H475" i="8" s="1"/>
  <c r="H473" i="8"/>
  <c r="H466" i="8"/>
  <c r="H459" i="8"/>
  <c r="H458" i="8" s="1"/>
  <c r="H456" i="8"/>
  <c r="H455" i="8" s="1"/>
  <c r="H448" i="8"/>
  <c r="H447" i="8" s="1"/>
  <c r="H446" i="8" s="1"/>
  <c r="H444" i="8" s="1"/>
  <c r="H441" i="8"/>
  <c r="H437" i="8"/>
  <c r="H433" i="8"/>
  <c r="H430" i="8"/>
  <c r="H428" i="8"/>
  <c r="H426" i="8"/>
  <c r="H413" i="8"/>
  <c r="H406" i="8" s="1"/>
  <c r="H402" i="8" s="1"/>
  <c r="H401" i="8" s="1"/>
  <c r="H399" i="8" s="1"/>
  <c r="H390" i="8"/>
  <c r="H383" i="8"/>
  <c r="H379" i="8" s="1"/>
  <c r="H378" i="8" s="1"/>
  <c r="H376" i="8" s="1"/>
  <c r="H370" i="8"/>
  <c r="H369" i="8" s="1"/>
  <c r="H366" i="8"/>
  <c r="H364" i="8"/>
  <c r="H360" i="8"/>
  <c r="H352" i="8"/>
  <c r="H350" i="8"/>
  <c r="H349" i="8" s="1"/>
  <c r="H342" i="8"/>
  <c r="H340" i="8"/>
  <c r="H335" i="8"/>
  <c r="H328" i="8"/>
  <c r="H324" i="8"/>
  <c r="H317" i="8"/>
  <c r="H315" i="8"/>
  <c r="H314" i="8" s="1"/>
  <c r="H306" i="8"/>
  <c r="H304" i="8"/>
  <c r="H299" i="8"/>
  <c r="H292" i="8"/>
  <c r="H288" i="8"/>
  <c r="H281" i="8"/>
  <c r="H279" i="8"/>
  <c r="H278" i="8" s="1"/>
  <c r="H271" i="8"/>
  <c r="H269" i="8"/>
  <c r="H264" i="8"/>
  <c r="H257" i="8"/>
  <c r="H253" i="8"/>
  <c r="H246" i="8"/>
  <c r="H241" i="8"/>
  <c r="H240" i="8" s="1"/>
  <c r="H208" i="8" s="1"/>
  <c r="H206" i="8" s="1"/>
  <c r="H232" i="8"/>
  <c r="H230" i="8"/>
  <c r="H224" i="8"/>
  <c r="H217" i="8"/>
  <c r="H213" i="8"/>
  <c r="H201" i="8"/>
  <c r="H200" i="8" s="1"/>
  <c r="H199" i="8" s="1"/>
  <c r="H197" i="8" s="1"/>
  <c r="H196" i="8" s="1"/>
  <c r="H194" i="8"/>
  <c r="H193" i="8" s="1"/>
  <c r="H192" i="8" s="1"/>
  <c r="H190" i="8" s="1"/>
  <c r="H188" i="8"/>
  <c r="H187" i="8" s="1"/>
  <c r="H186" i="8" s="1"/>
  <c r="H184" i="8" s="1"/>
  <c r="H181" i="8"/>
  <c r="H180" i="8" s="1"/>
  <c r="H179" i="8" s="1"/>
  <c r="H177" i="8" s="1"/>
  <c r="H174" i="8"/>
  <c r="H173" i="8" s="1"/>
  <c r="H172" i="8" s="1"/>
  <c r="H170" i="8" s="1"/>
  <c r="H169" i="8" s="1"/>
  <c r="H146" i="8"/>
  <c r="H145" i="8" s="1"/>
  <c r="H143" i="8"/>
  <c r="H141" i="8"/>
  <c r="H139" i="8"/>
  <c r="H129" i="8"/>
  <c r="H128" i="8" s="1"/>
  <c r="H126" i="8"/>
  <c r="H124" i="8"/>
  <c r="H122" i="8"/>
  <c r="H116" i="8"/>
  <c r="H115" i="8" s="1"/>
  <c r="H114" i="8" s="1"/>
  <c r="H112" i="8" s="1"/>
  <c r="H110" i="8"/>
  <c r="H109" i="8" s="1"/>
  <c r="H107" i="8" s="1"/>
  <c r="H105" i="8"/>
  <c r="H104" i="8" s="1"/>
  <c r="H102" i="8"/>
  <c r="H100" i="8"/>
  <c r="H93" i="8"/>
  <c r="H92" i="8" s="1"/>
  <c r="H91" i="8" s="1"/>
  <c r="H89" i="8" s="1"/>
  <c r="H87" i="8"/>
  <c r="H85" i="8"/>
  <c r="H84" i="8" s="1"/>
  <c r="H83" i="8"/>
  <c r="H81" i="8" s="1"/>
  <c r="H68" i="8"/>
  <c r="H67" i="8" s="1"/>
  <c r="H65" i="8" s="1"/>
  <c r="H61" i="8"/>
  <c r="H60" i="8" s="1"/>
  <c r="H58" i="8" s="1"/>
  <c r="H57" i="8" s="1"/>
  <c r="H55" i="8"/>
  <c r="H52" i="8"/>
  <c r="H50" i="8"/>
  <c r="H49" i="8" s="1"/>
  <c r="H44" i="8"/>
  <c r="H43" i="8" s="1"/>
  <c r="H41" i="8"/>
  <c r="H40" i="8" s="1"/>
  <c r="H34" i="8"/>
  <c r="H25" i="8"/>
  <c r="H18" i="8"/>
  <c r="H14" i="8"/>
  <c r="L195" i="3" l="1"/>
  <c r="L48" i="3"/>
  <c r="H538" i="8"/>
  <c r="H99" i="8"/>
  <c r="H287" i="8"/>
  <c r="H286" i="8" s="1"/>
  <c r="H465" i="8"/>
  <c r="H464" i="8" s="1"/>
  <c r="H462" i="8" s="1"/>
  <c r="L71" i="3"/>
  <c r="H98" i="8"/>
  <c r="H96" i="8" s="1"/>
  <c r="H121" i="8"/>
  <c r="H120" i="8" s="1"/>
  <c r="H118" i="8" s="1"/>
  <c r="H359" i="8"/>
  <c r="H358" i="8" s="1"/>
  <c r="H356" i="8" s="1"/>
  <c r="H432" i="8"/>
  <c r="H252" i="8"/>
  <c r="H250" i="8" s="1"/>
  <c r="H323" i="8"/>
  <c r="H322" i="8" s="1"/>
  <c r="H425" i="8"/>
  <c r="H138" i="8"/>
  <c r="H137" i="8" s="1"/>
  <c r="H135" i="8" s="1"/>
  <c r="H491" i="8"/>
  <c r="H490" i="8" s="1"/>
  <c r="H488" i="8" s="1"/>
  <c r="H454" i="8"/>
  <c r="H452" i="8" s="1"/>
  <c r="L154" i="3"/>
  <c r="L30" i="3"/>
  <c r="L10" i="3" s="1"/>
  <c r="L94" i="3"/>
  <c r="H48" i="8"/>
  <c r="H46" i="8" s="1"/>
  <c r="H13" i="8"/>
  <c r="H12" i="8" s="1"/>
  <c r="H10" i="8" s="1"/>
  <c r="L194" i="3"/>
  <c r="L193" i="3" s="1"/>
  <c r="L47" i="3"/>
  <c r="H176" i="8"/>
  <c r="H529" i="8"/>
  <c r="H527" i="8" s="1"/>
  <c r="H285" i="8" l="1"/>
  <c r="H424" i="8"/>
  <c r="H422" i="8" s="1"/>
  <c r="H251" i="8"/>
  <c r="L70" i="3"/>
  <c r="L46" i="3" s="1"/>
  <c r="H321" i="8"/>
  <c r="H64" i="8"/>
  <c r="H204" i="8"/>
  <c r="H9" i="8"/>
  <c r="M217" i="3"/>
  <c r="M179" i="3"/>
  <c r="M131" i="3"/>
  <c r="M120" i="3"/>
  <c r="H8" i="8" l="1"/>
  <c r="I264" i="8"/>
  <c r="I257" i="8"/>
  <c r="I552" i="8" l="1"/>
  <c r="I551" i="8" s="1"/>
  <c r="I550" i="8" s="1"/>
  <c r="I548" i="8" s="1"/>
  <c r="I546" i="8"/>
  <c r="I545" i="8" s="1"/>
  <c r="I544" i="8" s="1"/>
  <c r="I542" i="8"/>
  <c r="I541" i="8" s="1"/>
  <c r="I540" i="8" s="1"/>
  <c r="I536" i="8"/>
  <c r="I535" i="8" s="1"/>
  <c r="I533" i="8"/>
  <c r="I531" i="8"/>
  <c r="I525" i="8"/>
  <c r="I522" i="8" s="1"/>
  <c r="I521" i="8" s="1"/>
  <c r="I519" i="8" s="1"/>
  <c r="I517" i="8"/>
  <c r="I516" i="8" s="1"/>
  <c r="I515" i="8" s="1"/>
  <c r="I513" i="8" s="1"/>
  <c r="I511" i="8"/>
  <c r="I510" i="8" s="1"/>
  <c r="I509" i="8" s="1"/>
  <c r="I507" i="8" s="1"/>
  <c r="I501" i="8"/>
  <c r="I499" i="8"/>
  <c r="I492" i="8"/>
  <c r="I486" i="8"/>
  <c r="I479" i="8"/>
  <c r="I473" i="8"/>
  <c r="I466" i="8"/>
  <c r="I459" i="8"/>
  <c r="I458" i="8" s="1"/>
  <c r="I456" i="8"/>
  <c r="I455" i="8" s="1"/>
  <c r="I448" i="8"/>
  <c r="I447" i="8" s="1"/>
  <c r="I446" i="8" s="1"/>
  <c r="I444" i="8" s="1"/>
  <c r="I441" i="8"/>
  <c r="I437" i="8"/>
  <c r="I433" i="8"/>
  <c r="I430" i="8"/>
  <c r="I428" i="8"/>
  <c r="I426" i="8"/>
  <c r="I413" i="8"/>
  <c r="I406" i="8" s="1"/>
  <c r="I402" i="8" s="1"/>
  <c r="I401" i="8" s="1"/>
  <c r="I399" i="8" s="1"/>
  <c r="I390" i="8"/>
  <c r="I383" i="8"/>
  <c r="I379" i="8" s="1"/>
  <c r="I378" i="8" s="1"/>
  <c r="I376" i="8" s="1"/>
  <c r="I370" i="8"/>
  <c r="I369" i="8" s="1"/>
  <c r="I366" i="8"/>
  <c r="I364" i="8"/>
  <c r="I360" i="8"/>
  <c r="I352" i="8"/>
  <c r="I350" i="8"/>
  <c r="I349" i="8" s="1"/>
  <c r="I342" i="8"/>
  <c r="I340" i="8"/>
  <c r="I335" i="8"/>
  <c r="I328" i="8"/>
  <c r="I324" i="8"/>
  <c r="I317" i="8"/>
  <c r="I315" i="8"/>
  <c r="I314" i="8" s="1"/>
  <c r="I306" i="8"/>
  <c r="I304" i="8"/>
  <c r="I299" i="8"/>
  <c r="I292" i="8"/>
  <c r="I288" i="8"/>
  <c r="I281" i="8"/>
  <c r="I279" i="8"/>
  <c r="I278" i="8" s="1"/>
  <c r="I269" i="8"/>
  <c r="I253" i="8"/>
  <c r="I246" i="8"/>
  <c r="I241" i="8"/>
  <c r="I240" i="8" s="1"/>
  <c r="I208" i="8" s="1"/>
  <c r="I206" i="8" s="1"/>
  <c r="I232" i="8"/>
  <c r="I230" i="8"/>
  <c r="I224" i="8"/>
  <c r="I217" i="8"/>
  <c r="I213" i="8"/>
  <c r="I201" i="8"/>
  <c r="I200" i="8" s="1"/>
  <c r="I199" i="8" s="1"/>
  <c r="I197" i="8" s="1"/>
  <c r="I196" i="8" s="1"/>
  <c r="I194" i="8"/>
  <c r="I193" i="8" s="1"/>
  <c r="I192" i="8" s="1"/>
  <c r="I190" i="8" s="1"/>
  <c r="I188" i="8"/>
  <c r="I187" i="8" s="1"/>
  <c r="I186" i="8" s="1"/>
  <c r="I184" i="8" s="1"/>
  <c r="I181" i="8"/>
  <c r="I180" i="8" s="1"/>
  <c r="I179" i="8" s="1"/>
  <c r="I177" i="8" s="1"/>
  <c r="I174" i="8"/>
  <c r="I173" i="8" s="1"/>
  <c r="I172" i="8" s="1"/>
  <c r="I170" i="8" s="1"/>
  <c r="I169" i="8" s="1"/>
  <c r="I143" i="8"/>
  <c r="I141" i="8"/>
  <c r="I139" i="8"/>
  <c r="I126" i="8"/>
  <c r="I124" i="8"/>
  <c r="I122" i="8"/>
  <c r="I116" i="8"/>
  <c r="I115" i="8" s="1"/>
  <c r="I114" i="8" s="1"/>
  <c r="I112" i="8" s="1"/>
  <c r="I110" i="8"/>
  <c r="I109" i="8" s="1"/>
  <c r="I107" i="8" s="1"/>
  <c r="I105" i="8"/>
  <c r="I104" i="8" s="1"/>
  <c r="I102" i="8"/>
  <c r="I100" i="8"/>
  <c r="I93" i="8"/>
  <c r="I92" i="8" s="1"/>
  <c r="I91" i="8" s="1"/>
  <c r="I89" i="8" s="1"/>
  <c r="I87" i="8"/>
  <c r="I85" i="8"/>
  <c r="I84" i="8" s="1"/>
  <c r="I83" i="8"/>
  <c r="I81" i="8" s="1"/>
  <c r="I68" i="8"/>
  <c r="I67" i="8" s="1"/>
  <c r="I65" i="8" s="1"/>
  <c r="I61" i="8"/>
  <c r="I60" i="8" s="1"/>
  <c r="I58" i="8" s="1"/>
  <c r="I57" i="8" s="1"/>
  <c r="I55" i="8"/>
  <c r="I52" i="8"/>
  <c r="I49" i="8"/>
  <c r="I44" i="8"/>
  <c r="I43" i="8" s="1"/>
  <c r="I41" i="8"/>
  <c r="I40" i="8" s="1"/>
  <c r="I34" i="8"/>
  <c r="I25" i="8"/>
  <c r="I18" i="8"/>
  <c r="I14" i="8"/>
  <c r="M216" i="3"/>
  <c r="M215" i="3" s="1"/>
  <c r="M209" i="3"/>
  <c r="M203" i="3"/>
  <c r="M195" i="3"/>
  <c r="M191" i="3"/>
  <c r="M190" i="3" s="1"/>
  <c r="M189" i="3" s="1"/>
  <c r="M185" i="3"/>
  <c r="M184" i="3" s="1"/>
  <c r="M183" i="3" s="1"/>
  <c r="M178" i="3"/>
  <c r="M177" i="3" s="1"/>
  <c r="M169" i="3"/>
  <c r="M164" i="3"/>
  <c r="M162" i="3"/>
  <c r="M159" i="3"/>
  <c r="M155" i="3"/>
  <c r="M152" i="3"/>
  <c r="M151" i="3" s="1"/>
  <c r="M145" i="3"/>
  <c r="M143" i="3"/>
  <c r="M140" i="3"/>
  <c r="M128" i="3"/>
  <c r="M123" i="3"/>
  <c r="M117" i="3"/>
  <c r="M113" i="3"/>
  <c r="M109" i="3"/>
  <c r="M105" i="3"/>
  <c r="M101" i="3"/>
  <c r="M64" i="3"/>
  <c r="M58" i="3"/>
  <c r="M56" i="3"/>
  <c r="M54" i="3"/>
  <c r="M38" i="3"/>
  <c r="M37" i="3" s="1"/>
  <c r="M35" i="3"/>
  <c r="M34" i="3" s="1"/>
  <c r="M32" i="3"/>
  <c r="M31" i="3" s="1"/>
  <c r="M28" i="3"/>
  <c r="M27" i="3" s="1"/>
  <c r="M26" i="3" s="1"/>
  <c r="M15" i="3"/>
  <c r="M11" i="3" s="1"/>
  <c r="I252" i="8" l="1"/>
  <c r="I251" i="8" s="1"/>
  <c r="I250" i="8" s="1"/>
  <c r="I478" i="8"/>
  <c r="I477" i="8" s="1"/>
  <c r="I475" i="8" s="1"/>
  <c r="I530" i="8"/>
  <c r="I529" i="8" s="1"/>
  <c r="I527" i="8" s="1"/>
  <c r="I491" i="8"/>
  <c r="I490" i="8" s="1"/>
  <c r="I488" i="8" s="1"/>
  <c r="I454" i="8"/>
  <c r="I452" i="8" s="1"/>
  <c r="I465" i="8"/>
  <c r="I464" i="8" s="1"/>
  <c r="I462" i="8" s="1"/>
  <c r="I432" i="8"/>
  <c r="I425" i="8"/>
  <c r="I424" i="8" s="1"/>
  <c r="I422" i="8" s="1"/>
  <c r="I48" i="8"/>
  <c r="I46" i="8" s="1"/>
  <c r="I13" i="8"/>
  <c r="I12" i="8" s="1"/>
  <c r="I10" i="8" s="1"/>
  <c r="M119" i="3"/>
  <c r="M71" i="3"/>
  <c r="I99" i="8"/>
  <c r="I98" i="8" s="1"/>
  <c r="I96" i="8" s="1"/>
  <c r="I287" i="8"/>
  <c r="I286" i="8" s="1"/>
  <c r="M94" i="3"/>
  <c r="I323" i="8"/>
  <c r="I322" i="8" s="1"/>
  <c r="I538" i="8"/>
  <c r="M194" i="3"/>
  <c r="M193" i="3" s="1"/>
  <c r="M154" i="3"/>
  <c r="M48" i="3"/>
  <c r="M47" i="3" s="1"/>
  <c r="I359" i="8"/>
  <c r="I358" i="8" s="1"/>
  <c r="I356" i="8" s="1"/>
  <c r="I121" i="8"/>
  <c r="I138" i="8"/>
  <c r="I137" i="8" s="1"/>
  <c r="I135" i="8" s="1"/>
  <c r="I176" i="8"/>
  <c r="M30" i="3"/>
  <c r="M10" i="3" s="1"/>
  <c r="J128" i="3"/>
  <c r="K128" i="3"/>
  <c r="K155" i="3"/>
  <c r="K216" i="3"/>
  <c r="K215" i="3" s="1"/>
  <c r="K210" i="3"/>
  <c r="K209" i="3" s="1"/>
  <c r="K203" i="3"/>
  <c r="K196" i="3"/>
  <c r="K191" i="3"/>
  <c r="K190" i="3" s="1"/>
  <c r="K189" i="3" s="1"/>
  <c r="K185" i="3"/>
  <c r="K184" i="3" s="1"/>
  <c r="K183" i="3" s="1"/>
  <c r="K179" i="3"/>
  <c r="K178" i="3" s="1"/>
  <c r="K177" i="3" s="1"/>
  <c r="K169" i="3"/>
  <c r="K164" i="3"/>
  <c r="K162" i="3"/>
  <c r="K159" i="3"/>
  <c r="K152" i="3"/>
  <c r="K151" i="3" s="1"/>
  <c r="K145" i="3"/>
  <c r="K143" i="3"/>
  <c r="K140" i="3"/>
  <c r="K134" i="3"/>
  <c r="K131" i="3"/>
  <c r="K123" i="3"/>
  <c r="K120" i="3"/>
  <c r="K117" i="3"/>
  <c r="K113" i="3"/>
  <c r="K109" i="3"/>
  <c r="K105" i="3"/>
  <c r="K101" i="3"/>
  <c r="K95" i="3"/>
  <c r="K89" i="3"/>
  <c r="K81" i="3"/>
  <c r="K72" i="3"/>
  <c r="K65" i="3"/>
  <c r="K64" i="3" s="1"/>
  <c r="K59" i="3"/>
  <c r="K58" i="3" s="1"/>
  <c r="K56" i="3"/>
  <c r="K54" i="3"/>
  <c r="K49" i="3"/>
  <c r="K39" i="3"/>
  <c r="K38" i="3" s="1"/>
  <c r="K37" i="3" s="1"/>
  <c r="K35" i="3"/>
  <c r="K34" i="3" s="1"/>
  <c r="K32" i="3"/>
  <c r="K31" i="3" s="1"/>
  <c r="K28" i="3"/>
  <c r="K27" i="3" s="1"/>
  <c r="K26" i="3" s="1"/>
  <c r="K15" i="3"/>
  <c r="K11" i="3" s="1"/>
  <c r="N14" i="1"/>
  <c r="O14" i="1" s="1"/>
  <c r="P14" i="1" s="1"/>
  <c r="Q14" i="1" s="1"/>
  <c r="N13" i="1"/>
  <c r="O13" i="1" s="1"/>
  <c r="P13" i="1" s="1"/>
  <c r="Q13" i="1" s="1"/>
  <c r="N10" i="1"/>
  <c r="O10" i="1" s="1"/>
  <c r="P10" i="1" s="1"/>
  <c r="R10" i="1" l="1"/>
  <c r="S10" i="1" s="1"/>
  <c r="T10" i="1" s="1"/>
  <c r="Q10" i="1"/>
  <c r="I9" i="8"/>
  <c r="I285" i="8"/>
  <c r="I120" i="8"/>
  <c r="I118" i="8" s="1"/>
  <c r="I64" i="8" s="1"/>
  <c r="M70" i="3"/>
  <c r="M46" i="3" s="1"/>
  <c r="I321" i="8"/>
  <c r="K154" i="3"/>
  <c r="K48" i="3"/>
  <c r="K47" i="3" s="1"/>
  <c r="K71" i="3"/>
  <c r="K30" i="3"/>
  <c r="K10" i="3" s="1"/>
  <c r="K195" i="3"/>
  <c r="K194" i="3" s="1"/>
  <c r="K119" i="3"/>
  <c r="K94" i="3"/>
  <c r="G306" i="8"/>
  <c r="G552" i="8"/>
  <c r="G551" i="8" s="1"/>
  <c r="G550" i="8" s="1"/>
  <c r="G548" i="8" s="1"/>
  <c r="G546" i="8"/>
  <c r="G545" i="8" s="1"/>
  <c r="G544" i="8" s="1"/>
  <c r="G542" i="8"/>
  <c r="G541" i="8" s="1"/>
  <c r="G540" i="8" s="1"/>
  <c r="G536" i="8"/>
  <c r="G535" i="8" s="1"/>
  <c r="G533" i="8"/>
  <c r="G531" i="8"/>
  <c r="G525" i="8"/>
  <c r="G522" i="8" s="1"/>
  <c r="G521" i="8" s="1"/>
  <c r="G519" i="8" s="1"/>
  <c r="G517" i="8"/>
  <c r="G516" i="8" s="1"/>
  <c r="G515" i="8" s="1"/>
  <c r="G513" i="8" s="1"/>
  <c r="G511" i="8"/>
  <c r="G510" i="8" s="1"/>
  <c r="G509" i="8" s="1"/>
  <c r="G507" i="8" s="1"/>
  <c r="G503" i="8"/>
  <c r="G501" i="8" s="1"/>
  <c r="G499" i="8"/>
  <c r="G492" i="8"/>
  <c r="G486" i="8"/>
  <c r="G479" i="8"/>
  <c r="G473" i="8"/>
  <c r="G466" i="8"/>
  <c r="G459" i="8"/>
  <c r="G458" i="8" s="1"/>
  <c r="G456" i="8"/>
  <c r="G455" i="8" s="1"/>
  <c r="G448" i="8"/>
  <c r="G447" i="8" s="1"/>
  <c r="G446" i="8" s="1"/>
  <c r="G444" i="8" s="1"/>
  <c r="G441" i="8"/>
  <c r="G437" i="8"/>
  <c r="G433" i="8"/>
  <c r="G430" i="8"/>
  <c r="G428" i="8"/>
  <c r="G426" i="8"/>
  <c r="G413" i="8"/>
  <c r="G406" i="8"/>
  <c r="G402" i="8" s="1"/>
  <c r="G401" i="8" s="1"/>
  <c r="G399" i="8" s="1"/>
  <c r="G390" i="8"/>
  <c r="G383" i="8"/>
  <c r="G379" i="8" s="1"/>
  <c r="G378" i="8" s="1"/>
  <c r="G376" i="8" s="1"/>
  <c r="G370" i="8"/>
  <c r="G369" i="8" s="1"/>
  <c r="G366" i="8"/>
  <c r="G364" i="8"/>
  <c r="G360" i="8"/>
  <c r="G356" i="8"/>
  <c r="G352" i="8"/>
  <c r="G350" i="8"/>
  <c r="G349" i="8" s="1"/>
  <c r="G342" i="8"/>
  <c r="G340" i="8"/>
  <c r="G335" i="8"/>
  <c r="G328" i="8"/>
  <c r="G324" i="8"/>
  <c r="G317" i="8"/>
  <c r="G315" i="8"/>
  <c r="G314" i="8" s="1"/>
  <c r="G304" i="8"/>
  <c r="G299" i="8"/>
  <c r="G292" i="8"/>
  <c r="G288" i="8"/>
  <c r="G281" i="8"/>
  <c r="G279" i="8"/>
  <c r="G278" i="8" s="1"/>
  <c r="G271" i="8"/>
  <c r="G269" i="8"/>
  <c r="G264" i="8"/>
  <c r="G257" i="8"/>
  <c r="G253" i="8"/>
  <c r="G246" i="8"/>
  <c r="G241" i="8"/>
  <c r="G240" i="8" s="1"/>
  <c r="G208" i="8" s="1"/>
  <c r="G206" i="8" s="1"/>
  <c r="G232" i="8"/>
  <c r="G230" i="8"/>
  <c r="G224" i="8"/>
  <c r="G217" i="8"/>
  <c r="G213" i="8"/>
  <c r="G201" i="8"/>
  <c r="G200" i="8" s="1"/>
  <c r="G199" i="8" s="1"/>
  <c r="G197" i="8" s="1"/>
  <c r="G196" i="8" s="1"/>
  <c r="G194" i="8"/>
  <c r="G193" i="8" s="1"/>
  <c r="G192" i="8" s="1"/>
  <c r="G190" i="8" s="1"/>
  <c r="G188" i="8"/>
  <c r="G187" i="8" s="1"/>
  <c r="G186" i="8" s="1"/>
  <c r="G184" i="8" s="1"/>
  <c r="G181" i="8"/>
  <c r="G180" i="8" s="1"/>
  <c r="G179" i="8" s="1"/>
  <c r="G177" i="8" s="1"/>
  <c r="G174" i="8"/>
  <c r="G173" i="8" s="1"/>
  <c r="G172" i="8" s="1"/>
  <c r="G170" i="8" s="1"/>
  <c r="G169" i="8" s="1"/>
  <c r="G146" i="8"/>
  <c r="G145" i="8" s="1"/>
  <c r="G143" i="8"/>
  <c r="G141" i="8"/>
  <c r="G139" i="8"/>
  <c r="G129" i="8"/>
  <c r="G128" i="8" s="1"/>
  <c r="G126" i="8"/>
  <c r="G124" i="8"/>
  <c r="G122" i="8"/>
  <c r="G116" i="8"/>
  <c r="G115" i="8" s="1"/>
  <c r="G114" i="8" s="1"/>
  <c r="G112" i="8" s="1"/>
  <c r="G110" i="8"/>
  <c r="G109" i="8" s="1"/>
  <c r="G107" i="8" s="1"/>
  <c r="G105" i="8"/>
  <c r="G104" i="8" s="1"/>
  <c r="G102" i="8"/>
  <c r="G100" i="8"/>
  <c r="G93" i="8"/>
  <c r="G92" i="8" s="1"/>
  <c r="G91" i="8" s="1"/>
  <c r="G89" i="8" s="1"/>
  <c r="G87" i="8"/>
  <c r="G85" i="8"/>
  <c r="G84" i="8" s="1"/>
  <c r="G83" i="8"/>
  <c r="G81" i="8" s="1"/>
  <c r="G68" i="8"/>
  <c r="G67" i="8" s="1"/>
  <c r="G65" i="8" s="1"/>
  <c r="G61" i="8"/>
  <c r="G60" i="8" s="1"/>
  <c r="G58" i="8" s="1"/>
  <c r="G57" i="8" s="1"/>
  <c r="G55" i="8"/>
  <c r="G52" i="8"/>
  <c r="G50" i="8"/>
  <c r="G49" i="8" s="1"/>
  <c r="G44" i="8"/>
  <c r="G43" i="8" s="1"/>
  <c r="G41" i="8"/>
  <c r="G40" i="8" s="1"/>
  <c r="G34" i="8"/>
  <c r="G25" i="8"/>
  <c r="G18" i="8"/>
  <c r="G14" i="8"/>
  <c r="G478" i="8" l="1"/>
  <c r="G477" i="8" s="1"/>
  <c r="G475" i="8" s="1"/>
  <c r="G530" i="8"/>
  <c r="G529" i="8" s="1"/>
  <c r="G527" i="8" s="1"/>
  <c r="I204" i="8"/>
  <c r="I8" i="8" s="1"/>
  <c r="G538" i="8"/>
  <c r="G287" i="8"/>
  <c r="G285" i="8" s="1"/>
  <c r="G491" i="8"/>
  <c r="G490" i="8" s="1"/>
  <c r="G488" i="8" s="1"/>
  <c r="G323" i="8"/>
  <c r="G321" i="8" s="1"/>
  <c r="G465" i="8"/>
  <c r="G464" i="8" s="1"/>
  <c r="G462" i="8" s="1"/>
  <c r="K70" i="3"/>
  <c r="K46" i="3" s="1"/>
  <c r="G99" i="8"/>
  <c r="G98" i="8" s="1"/>
  <c r="G96" i="8" s="1"/>
  <c r="G121" i="8"/>
  <c r="G120" i="8" s="1"/>
  <c r="G118" i="8" s="1"/>
  <c r="G138" i="8"/>
  <c r="G137" i="8" s="1"/>
  <c r="G135" i="8" s="1"/>
  <c r="G425" i="8"/>
  <c r="G252" i="8"/>
  <c r="G250" i="8" s="1"/>
  <c r="G359" i="8"/>
  <c r="G432" i="8"/>
  <c r="G454" i="8"/>
  <c r="G452" i="8" s="1"/>
  <c r="G48" i="8"/>
  <c r="G46" i="8" s="1"/>
  <c r="G13" i="8"/>
  <c r="G12" i="8" s="1"/>
  <c r="G10" i="8" s="1"/>
  <c r="G176" i="8"/>
  <c r="G216" i="3"/>
  <c r="G215" i="3" s="1"/>
  <c r="G210" i="3"/>
  <c r="J155" i="3"/>
  <c r="G105" i="3"/>
  <c r="G101" i="3"/>
  <c r="G286" i="8" l="1"/>
  <c r="G322" i="8"/>
  <c r="G64" i="8"/>
  <c r="G424" i="8"/>
  <c r="G422" i="8" s="1"/>
  <c r="G204" i="8" s="1"/>
  <c r="G9" i="8"/>
  <c r="G251" i="8"/>
  <c r="C542" i="8"/>
  <c r="C536" i="8"/>
  <c r="C525" i="8"/>
  <c r="C522" i="8" s="1"/>
  <c r="E503" i="8"/>
  <c r="E501" i="8" s="1"/>
  <c r="F503" i="8"/>
  <c r="F501" i="8" s="1"/>
  <c r="C504" i="8"/>
  <c r="C503" i="8" s="1"/>
  <c r="C501" i="8" s="1"/>
  <c r="C499" i="8"/>
  <c r="C486" i="8"/>
  <c r="C473" i="8"/>
  <c r="C456" i="8"/>
  <c r="C459" i="8"/>
  <c r="C448" i="8"/>
  <c r="C426" i="8"/>
  <c r="C433" i="8"/>
  <c r="C430" i="8"/>
  <c r="C428" i="8"/>
  <c r="C387" i="8"/>
  <c r="C380" i="8"/>
  <c r="C372" i="8"/>
  <c r="C370" i="8"/>
  <c r="C366" i="8"/>
  <c r="C364" i="8"/>
  <c r="C288" i="8"/>
  <c r="C264" i="8"/>
  <c r="E257" i="8"/>
  <c r="C253" i="8"/>
  <c r="C201" i="8"/>
  <c r="C139" i="8"/>
  <c r="C141" i="8"/>
  <c r="C143" i="8"/>
  <c r="E110" i="8"/>
  <c r="E109" i="8" s="1"/>
  <c r="E107" i="8" s="1"/>
  <c r="F110" i="8"/>
  <c r="F109" i="8" s="1"/>
  <c r="F107" i="8" s="1"/>
  <c r="C110" i="8"/>
  <c r="C109" i="8" s="1"/>
  <c r="C107" i="8" s="1"/>
  <c r="G8" i="8" l="1"/>
  <c r="J203" i="3"/>
  <c r="F366" i="8" l="1"/>
  <c r="F25" i="8"/>
  <c r="F18" i="8"/>
  <c r="G72" i="3" l="1"/>
  <c r="G169" i="3"/>
  <c r="G113" i="3"/>
  <c r="G109" i="3"/>
  <c r="C271" i="8" l="1"/>
  <c r="C360" i="8" l="1"/>
  <c r="P194" i="8"/>
  <c r="P193" i="8" s="1"/>
  <c r="P192" i="8" s="1"/>
  <c r="P190" i="8" s="1"/>
  <c r="O194" i="8"/>
  <c r="O193" i="8" s="1"/>
  <c r="O192" i="8" s="1"/>
  <c r="O190" i="8" s="1"/>
  <c r="N194" i="8"/>
  <c r="N193" i="8" s="1"/>
  <c r="N192" i="8" s="1"/>
  <c r="N190" i="8" s="1"/>
  <c r="M194" i="8"/>
  <c r="M193" i="8" s="1"/>
  <c r="M192" i="8" s="1"/>
  <c r="M190" i="8" s="1"/>
  <c r="F194" i="8"/>
  <c r="F193" i="8" s="1"/>
  <c r="F192" i="8" s="1"/>
  <c r="F190" i="8" s="1"/>
  <c r="E194" i="8"/>
  <c r="E193" i="8" s="1"/>
  <c r="E192" i="8" s="1"/>
  <c r="E190" i="8" s="1"/>
  <c r="D194" i="8"/>
  <c r="D193" i="8" s="1"/>
  <c r="D192" i="8" s="1"/>
  <c r="D190" i="8" s="1"/>
  <c r="C194" i="8"/>
  <c r="C193" i="8" s="1"/>
  <c r="C192" i="8" s="1"/>
  <c r="C190" i="8" s="1"/>
  <c r="C41" i="8" l="1"/>
  <c r="C50" i="8"/>
  <c r="C18" i="8"/>
  <c r="J216" i="3"/>
  <c r="J215" i="3" s="1"/>
  <c r="J210" i="3"/>
  <c r="J209" i="3" s="1"/>
  <c r="J196" i="3"/>
  <c r="J195" i="3" s="1"/>
  <c r="J191" i="3"/>
  <c r="J190" i="3" s="1"/>
  <c r="J189" i="3" s="1"/>
  <c r="J185" i="3"/>
  <c r="J184" i="3" s="1"/>
  <c r="J183" i="3" s="1"/>
  <c r="J179" i="3"/>
  <c r="J178" i="3" s="1"/>
  <c r="J177" i="3" s="1"/>
  <c r="J169" i="3"/>
  <c r="J164" i="3"/>
  <c r="J162" i="3"/>
  <c r="J159" i="3"/>
  <c r="J152" i="3"/>
  <c r="J151" i="3" s="1"/>
  <c r="J145" i="3"/>
  <c r="J143" i="3"/>
  <c r="J140" i="3"/>
  <c r="J134" i="3"/>
  <c r="J131" i="3"/>
  <c r="J123" i="3"/>
  <c r="J120" i="3"/>
  <c r="J117" i="3"/>
  <c r="J113" i="3"/>
  <c r="J109" i="3"/>
  <c r="J105" i="3"/>
  <c r="J101" i="3"/>
  <c r="J95" i="3"/>
  <c r="J89" i="3"/>
  <c r="J81" i="3"/>
  <c r="J72" i="3"/>
  <c r="J65" i="3"/>
  <c r="J64" i="3" s="1"/>
  <c r="J59" i="3"/>
  <c r="J58" i="3" s="1"/>
  <c r="J56" i="3"/>
  <c r="J54" i="3"/>
  <c r="J49" i="3"/>
  <c r="J39" i="3"/>
  <c r="J38" i="3" s="1"/>
  <c r="J37" i="3" s="1"/>
  <c r="J35" i="3"/>
  <c r="J34" i="3" s="1"/>
  <c r="J32" i="3"/>
  <c r="J31" i="3" s="1"/>
  <c r="J28" i="3"/>
  <c r="J27" i="3" s="1"/>
  <c r="J26" i="3" s="1"/>
  <c r="J15" i="3"/>
  <c r="J11" i="3" s="1"/>
  <c r="F552" i="8"/>
  <c r="F551" i="8" s="1"/>
  <c r="F550" i="8" s="1"/>
  <c r="F548" i="8" s="1"/>
  <c r="F546" i="8"/>
  <c r="F545" i="8" s="1"/>
  <c r="F544" i="8" s="1"/>
  <c r="F542" i="8"/>
  <c r="F541" i="8" s="1"/>
  <c r="F540" i="8" s="1"/>
  <c r="F536" i="8"/>
  <c r="F535" i="8" s="1"/>
  <c r="F533" i="8"/>
  <c r="F531" i="8"/>
  <c r="F525" i="8"/>
  <c r="F522" i="8" s="1"/>
  <c r="F521" i="8" s="1"/>
  <c r="F519" i="8" s="1"/>
  <c r="F517" i="8"/>
  <c r="F516" i="8" s="1"/>
  <c r="F515" i="8" s="1"/>
  <c r="F513" i="8" s="1"/>
  <c r="F511" i="8"/>
  <c r="F510" i="8" s="1"/>
  <c r="F509" i="8" s="1"/>
  <c r="F507" i="8" s="1"/>
  <c r="F499" i="8"/>
  <c r="F492" i="8"/>
  <c r="F486" i="8"/>
  <c r="F479" i="8"/>
  <c r="F473" i="8"/>
  <c r="F466" i="8"/>
  <c r="F459" i="8"/>
  <c r="F458" i="8" s="1"/>
  <c r="F456" i="8"/>
  <c r="F455" i="8" s="1"/>
  <c r="F448" i="8"/>
  <c r="F447" i="8" s="1"/>
  <c r="F446" i="8" s="1"/>
  <c r="F444" i="8" s="1"/>
  <c r="F441" i="8"/>
  <c r="F437" i="8"/>
  <c r="F433" i="8"/>
  <c r="F430" i="8"/>
  <c r="F428" i="8"/>
  <c r="F426" i="8"/>
  <c r="F413" i="8"/>
  <c r="F406" i="8"/>
  <c r="F402" i="8" s="1"/>
  <c r="F401" i="8" s="1"/>
  <c r="F399" i="8" s="1"/>
  <c r="F390" i="8"/>
  <c r="F383" i="8"/>
  <c r="F379" i="8" s="1"/>
  <c r="F378" i="8" s="1"/>
  <c r="F376" i="8" s="1"/>
  <c r="F372" i="8"/>
  <c r="F370" i="8"/>
  <c r="F364" i="8"/>
  <c r="F360" i="8"/>
  <c r="F352" i="8"/>
  <c r="F350" i="8"/>
  <c r="F349" i="8" s="1"/>
  <c r="F342" i="8"/>
  <c r="F340" i="8"/>
  <c r="F335" i="8"/>
  <c r="F328" i="8"/>
  <c r="F324" i="8"/>
  <c r="F317" i="8"/>
  <c r="F315" i="8"/>
  <c r="F314" i="8" s="1"/>
  <c r="F306" i="8"/>
  <c r="F304" i="8"/>
  <c r="F299" i="8"/>
  <c r="F292" i="8"/>
  <c r="F288" i="8"/>
  <c r="F281" i="8"/>
  <c r="F279" i="8"/>
  <c r="F278" i="8" s="1"/>
  <c r="F271" i="8"/>
  <c r="F269" i="8"/>
  <c r="F264" i="8"/>
  <c r="F257" i="8"/>
  <c r="F253" i="8"/>
  <c r="F246" i="8"/>
  <c r="F241" i="8"/>
  <c r="F240" i="8" s="1"/>
  <c r="F232" i="8"/>
  <c r="F230" i="8"/>
  <c r="F224" i="8"/>
  <c r="F217" i="8"/>
  <c r="F213" i="8"/>
  <c r="F201" i="8"/>
  <c r="F200" i="8" s="1"/>
  <c r="F199" i="8" s="1"/>
  <c r="F197" i="8" s="1"/>
  <c r="F196" i="8" s="1"/>
  <c r="F188" i="8"/>
  <c r="F187" i="8" s="1"/>
  <c r="F186" i="8" s="1"/>
  <c r="F184" i="8" s="1"/>
  <c r="F181" i="8"/>
  <c r="F180" i="8" s="1"/>
  <c r="F179" i="8" s="1"/>
  <c r="F177" i="8" s="1"/>
  <c r="F174" i="8"/>
  <c r="F173" i="8" s="1"/>
  <c r="F172" i="8" s="1"/>
  <c r="F170" i="8" s="1"/>
  <c r="F169" i="8" s="1"/>
  <c r="F146" i="8"/>
  <c r="F145" i="8" s="1"/>
  <c r="F143" i="8"/>
  <c r="F141" i="8"/>
  <c r="F139" i="8"/>
  <c r="F129" i="8"/>
  <c r="F128" i="8" s="1"/>
  <c r="F126" i="8"/>
  <c r="F124" i="8"/>
  <c r="F122" i="8"/>
  <c r="F116" i="8"/>
  <c r="F115" i="8" s="1"/>
  <c r="F114" i="8" s="1"/>
  <c r="F112" i="8" s="1"/>
  <c r="F105" i="8"/>
  <c r="F104" i="8" s="1"/>
  <c r="F102" i="8"/>
  <c r="F100" i="8"/>
  <c r="F93" i="8"/>
  <c r="F92" i="8" s="1"/>
  <c r="F91" i="8" s="1"/>
  <c r="F89" i="8" s="1"/>
  <c r="F87" i="8"/>
  <c r="F85" i="8"/>
  <c r="F84" i="8" s="1"/>
  <c r="F83" i="8"/>
  <c r="F81" i="8" s="1"/>
  <c r="F68" i="8"/>
  <c r="F67" i="8" s="1"/>
  <c r="F65" i="8" s="1"/>
  <c r="F61" i="8"/>
  <c r="F60" i="8" s="1"/>
  <c r="F58" i="8" s="1"/>
  <c r="F57" i="8" s="1"/>
  <c r="F55" i="8"/>
  <c r="F52" i="8"/>
  <c r="F50" i="8"/>
  <c r="F49" i="8" s="1"/>
  <c r="F44" i="8"/>
  <c r="F43" i="8" s="1"/>
  <c r="F41" i="8"/>
  <c r="F40" i="8" s="1"/>
  <c r="F34" i="8"/>
  <c r="F14" i="8"/>
  <c r="D14" i="8"/>
  <c r="D18" i="8"/>
  <c r="D25" i="8"/>
  <c r="D34" i="8"/>
  <c r="D41" i="8"/>
  <c r="D40" i="8" s="1"/>
  <c r="D44" i="8"/>
  <c r="D43" i="8" s="1"/>
  <c r="D50" i="8"/>
  <c r="D52" i="8"/>
  <c r="D55" i="8"/>
  <c r="D62" i="8"/>
  <c r="D61" i="8" s="1"/>
  <c r="D60" i="8" s="1"/>
  <c r="D58" i="8" s="1"/>
  <c r="D57" i="8" s="1"/>
  <c r="D69" i="8"/>
  <c r="D73" i="8"/>
  <c r="D77" i="8"/>
  <c r="D83" i="8"/>
  <c r="D81" i="8" s="1"/>
  <c r="D85" i="8"/>
  <c r="D84" i="8" s="1"/>
  <c r="D87" i="8"/>
  <c r="D93" i="8"/>
  <c r="D92" i="8" s="1"/>
  <c r="D91" i="8" s="1"/>
  <c r="D89" i="8" s="1"/>
  <c r="D100" i="8"/>
  <c r="D102" i="8"/>
  <c r="D105" i="8"/>
  <c r="D104" i="8" s="1"/>
  <c r="D116" i="8"/>
  <c r="D115" i="8" s="1"/>
  <c r="D114" i="8" s="1"/>
  <c r="D112" i="8" s="1"/>
  <c r="D111" i="8" s="1"/>
  <c r="D110" i="8" s="1"/>
  <c r="D109" i="8" s="1"/>
  <c r="D107" i="8" s="1"/>
  <c r="D122" i="8"/>
  <c r="D124" i="8"/>
  <c r="D126" i="8"/>
  <c r="D129" i="8"/>
  <c r="D128" i="8" s="1"/>
  <c r="D139" i="8"/>
  <c r="D141" i="8"/>
  <c r="D143" i="8"/>
  <c r="D146" i="8"/>
  <c r="D145" i="8" s="1"/>
  <c r="D174" i="8"/>
  <c r="D173" i="8" s="1"/>
  <c r="D172" i="8" s="1"/>
  <c r="D170" i="8" s="1"/>
  <c r="D169" i="8" s="1"/>
  <c r="D181" i="8"/>
  <c r="D180" i="8" s="1"/>
  <c r="D179" i="8" s="1"/>
  <c r="D177" i="8" s="1"/>
  <c r="D188" i="8"/>
  <c r="D187" i="8" s="1"/>
  <c r="D186" i="8" s="1"/>
  <c r="D184" i="8" s="1"/>
  <c r="D201" i="8"/>
  <c r="D200" i="8" s="1"/>
  <c r="D199" i="8" s="1"/>
  <c r="D197" i="8" s="1"/>
  <c r="D196" i="8" s="1"/>
  <c r="D213" i="8"/>
  <c r="D217" i="8"/>
  <c r="D224" i="8"/>
  <c r="D230" i="8"/>
  <c r="D232" i="8"/>
  <c r="D253" i="8"/>
  <c r="D257" i="8"/>
  <c r="D264" i="8"/>
  <c r="D269" i="8"/>
  <c r="D271" i="8"/>
  <c r="D288" i="8"/>
  <c r="D292" i="8"/>
  <c r="D299" i="8"/>
  <c r="D304" i="8"/>
  <c r="D306" i="8"/>
  <c r="D324" i="8"/>
  <c r="D328" i="8"/>
  <c r="D335" i="8"/>
  <c r="D340" i="8"/>
  <c r="D342" i="8"/>
  <c r="D360" i="8"/>
  <c r="D364" i="8"/>
  <c r="D366" i="8"/>
  <c r="D370" i="8"/>
  <c r="D372" i="8"/>
  <c r="D383" i="8"/>
  <c r="D379" i="8" s="1"/>
  <c r="D378" i="8" s="1"/>
  <c r="D376" i="8" s="1"/>
  <c r="D390" i="8"/>
  <c r="D406" i="8"/>
  <c r="D402" i="8" s="1"/>
  <c r="D401" i="8" s="1"/>
  <c r="D399" i="8" s="1"/>
  <c r="D413" i="8"/>
  <c r="D426" i="8"/>
  <c r="D428" i="8"/>
  <c r="D433" i="8"/>
  <c r="D437" i="8"/>
  <c r="D441" i="8"/>
  <c r="D448" i="8"/>
  <c r="D447" i="8" s="1"/>
  <c r="D446" i="8" s="1"/>
  <c r="D444" i="8" s="1"/>
  <c r="D456" i="8"/>
  <c r="D455" i="8" s="1"/>
  <c r="D459" i="8"/>
  <c r="D458" i="8" s="1"/>
  <c r="D466" i="8"/>
  <c r="D473" i="8"/>
  <c r="D479" i="8"/>
  <c r="D486" i="8"/>
  <c r="D492" i="8"/>
  <c r="D499" i="8"/>
  <c r="D511" i="8"/>
  <c r="D510" i="8" s="1"/>
  <c r="D509" i="8" s="1"/>
  <c r="D507" i="8" s="1"/>
  <c r="D505" i="8" s="1"/>
  <c r="D517" i="8"/>
  <c r="D516" i="8" s="1"/>
  <c r="D515" i="8" s="1"/>
  <c r="D513" i="8" s="1"/>
  <c r="D522" i="8"/>
  <c r="D521" i="8" s="1"/>
  <c r="D519" i="8" s="1"/>
  <c r="D525" i="8"/>
  <c r="D531" i="8"/>
  <c r="D533" i="8"/>
  <c r="D536" i="8"/>
  <c r="D535" i="8" s="1"/>
  <c r="D542" i="8"/>
  <c r="D541" i="8" s="1"/>
  <c r="D540" i="8" s="1"/>
  <c r="D546" i="8"/>
  <c r="D545" i="8" s="1"/>
  <c r="D544" i="8" s="1"/>
  <c r="D552" i="8"/>
  <c r="D551" i="8" s="1"/>
  <c r="D550" i="8" s="1"/>
  <c r="D548" i="8" s="1"/>
  <c r="J194" i="3" l="1"/>
  <c r="D504" i="8"/>
  <c r="D503" i="8" s="1"/>
  <c r="D501" i="8" s="1"/>
  <c r="J48" i="3"/>
  <c r="J47" i="3" s="1"/>
  <c r="F538" i="8"/>
  <c r="D49" i="8"/>
  <c r="D48" i="8" s="1"/>
  <c r="D46" i="8" s="1"/>
  <c r="F369" i="8"/>
  <c r="F432" i="8"/>
  <c r="J154" i="3"/>
  <c r="F530" i="8"/>
  <c r="F529" i="8" s="1"/>
  <c r="F527" i="8" s="1"/>
  <c r="D432" i="8"/>
  <c r="D99" i="8"/>
  <c r="D98" i="8" s="1"/>
  <c r="D96" i="8" s="1"/>
  <c r="F465" i="8"/>
  <c r="F464" i="8" s="1"/>
  <c r="F462" i="8" s="1"/>
  <c r="J119" i="3"/>
  <c r="J94" i="3"/>
  <c r="J71" i="3"/>
  <c r="J30" i="3"/>
  <c r="J10" i="3" s="1"/>
  <c r="F286" i="8"/>
  <c r="D491" i="8"/>
  <c r="D490" i="8" s="1"/>
  <c r="D488" i="8" s="1"/>
  <c r="D465" i="8"/>
  <c r="D464" i="8" s="1"/>
  <c r="D462" i="8" s="1"/>
  <c r="D425" i="8"/>
  <c r="D68" i="8"/>
  <c r="D67" i="8" s="1"/>
  <c r="D65" i="8" s="1"/>
  <c r="F323" i="8"/>
  <c r="F322" i="8" s="1"/>
  <c r="F359" i="8"/>
  <c r="F356" i="8" s="1"/>
  <c r="F425" i="8"/>
  <c r="F478" i="8"/>
  <c r="F477" i="8" s="1"/>
  <c r="F475" i="8" s="1"/>
  <c r="D359" i="8"/>
  <c r="D212" i="8"/>
  <c r="D208" i="8" s="1"/>
  <c r="D206" i="8" s="1"/>
  <c r="F454" i="8"/>
  <c r="F452" i="8" s="1"/>
  <c r="D530" i="8"/>
  <c r="D529" i="8" s="1"/>
  <c r="D527" i="8" s="1"/>
  <c r="D478" i="8"/>
  <c r="D477" i="8" s="1"/>
  <c r="D475" i="8" s="1"/>
  <c r="F99" i="8"/>
  <c r="F98" i="8" s="1"/>
  <c r="F96" i="8" s="1"/>
  <c r="F491" i="8"/>
  <c r="F490" i="8" s="1"/>
  <c r="F488" i="8" s="1"/>
  <c r="F252" i="8"/>
  <c r="F251" i="8" s="1"/>
  <c r="F138" i="8"/>
  <c r="F137" i="8" s="1"/>
  <c r="F135" i="8" s="1"/>
  <c r="F121" i="8"/>
  <c r="F120" i="8" s="1"/>
  <c r="F118" i="8" s="1"/>
  <c r="F48" i="8"/>
  <c r="F46" i="8" s="1"/>
  <c r="F13" i="8"/>
  <c r="F12" i="8" s="1"/>
  <c r="F10" i="8" s="1"/>
  <c r="F176" i="8"/>
  <c r="D538" i="8"/>
  <c r="D369" i="8"/>
  <c r="D323" i="8"/>
  <c r="D322" i="8" s="1"/>
  <c r="D454" i="8"/>
  <c r="D452" i="8" s="1"/>
  <c r="D287" i="8"/>
  <c r="D286" i="8" s="1"/>
  <c r="D138" i="8"/>
  <c r="D137" i="8" s="1"/>
  <c r="D135" i="8" s="1"/>
  <c r="D121" i="8"/>
  <c r="D120" i="8" s="1"/>
  <c r="D118" i="8" s="1"/>
  <c r="D252" i="8"/>
  <c r="D251" i="8" s="1"/>
  <c r="D13" i="8"/>
  <c r="D12" i="8" s="1"/>
  <c r="D10" i="8" s="1"/>
  <c r="D176" i="8"/>
  <c r="E14" i="8"/>
  <c r="M14" i="8"/>
  <c r="N14" i="8"/>
  <c r="O14" i="8"/>
  <c r="P14" i="8"/>
  <c r="C16" i="8"/>
  <c r="C17" i="8"/>
  <c r="E18" i="8"/>
  <c r="M18" i="8"/>
  <c r="N18" i="8"/>
  <c r="O18" i="8"/>
  <c r="P18" i="8"/>
  <c r="M25" i="8"/>
  <c r="N25" i="8"/>
  <c r="O25" i="8"/>
  <c r="P25" i="8"/>
  <c r="C29" i="8"/>
  <c r="C25" i="8" s="1"/>
  <c r="E34" i="8"/>
  <c r="M34" i="8"/>
  <c r="N34" i="8"/>
  <c r="O34" i="8"/>
  <c r="P34" i="8"/>
  <c r="C36" i="8"/>
  <c r="C34" i="8" s="1"/>
  <c r="E41" i="8"/>
  <c r="E40" i="8" s="1"/>
  <c r="M41" i="8"/>
  <c r="M40" i="8" s="1"/>
  <c r="N41" i="8"/>
  <c r="N40" i="8" s="1"/>
  <c r="O41" i="8"/>
  <c r="O40" i="8" s="1"/>
  <c r="P41" i="8"/>
  <c r="P40" i="8" s="1"/>
  <c r="E44" i="8"/>
  <c r="E43" i="8" s="1"/>
  <c r="M44" i="8"/>
  <c r="M43" i="8" s="1"/>
  <c r="N44" i="8"/>
  <c r="N43" i="8" s="1"/>
  <c r="O44" i="8"/>
  <c r="O43" i="8" s="1"/>
  <c r="P44" i="8"/>
  <c r="P43" i="8" s="1"/>
  <c r="C45" i="8"/>
  <c r="E50" i="8"/>
  <c r="E49" i="8" s="1"/>
  <c r="M50" i="8"/>
  <c r="M49" i="8" s="1"/>
  <c r="N50" i="8"/>
  <c r="N49" i="8" s="1"/>
  <c r="O50" i="8"/>
  <c r="O49" i="8" s="1"/>
  <c r="P50" i="8"/>
  <c r="P49" i="8" s="1"/>
  <c r="E52" i="8"/>
  <c r="M52" i="8"/>
  <c r="N52" i="8"/>
  <c r="O52" i="8"/>
  <c r="P52" i="8"/>
  <c r="C54" i="8"/>
  <c r="C52" i="8" s="1"/>
  <c r="C49" i="8" s="1"/>
  <c r="C48" i="8" s="1"/>
  <c r="C46" i="8" s="1"/>
  <c r="C55" i="8"/>
  <c r="E55" i="8"/>
  <c r="M55" i="8"/>
  <c r="N55" i="8"/>
  <c r="O55" i="8"/>
  <c r="P55" i="8"/>
  <c r="E61" i="8"/>
  <c r="E60" i="8" s="1"/>
  <c r="E58" i="8" s="1"/>
  <c r="E57" i="8" s="1"/>
  <c r="M61" i="8"/>
  <c r="M60" i="8" s="1"/>
  <c r="M58" i="8" s="1"/>
  <c r="M57" i="8" s="1"/>
  <c r="N61" i="8"/>
  <c r="N60" i="8" s="1"/>
  <c r="N58" i="8" s="1"/>
  <c r="N57" i="8" s="1"/>
  <c r="O61" i="8"/>
  <c r="O60" i="8" s="1"/>
  <c r="O58" i="8" s="1"/>
  <c r="O57" i="8" s="1"/>
  <c r="P61" i="8"/>
  <c r="P60" i="8" s="1"/>
  <c r="P58" i="8" s="1"/>
  <c r="P57" i="8" s="1"/>
  <c r="C62" i="8"/>
  <c r="C61" i="8" s="1"/>
  <c r="C60" i="8" s="1"/>
  <c r="C58" i="8" s="1"/>
  <c r="C57" i="8" s="1"/>
  <c r="E68" i="8"/>
  <c r="E67" i="8" s="1"/>
  <c r="E65" i="8" s="1"/>
  <c r="C70" i="8"/>
  <c r="C71" i="8"/>
  <c r="C72" i="8"/>
  <c r="C73" i="8"/>
  <c r="C74" i="8"/>
  <c r="C75" i="8"/>
  <c r="C76" i="8"/>
  <c r="C77" i="8"/>
  <c r="C78" i="8"/>
  <c r="M79" i="8"/>
  <c r="M68" i="8" s="1"/>
  <c r="M67" i="8" s="1"/>
  <c r="M65" i="8" s="1"/>
  <c r="N79" i="8"/>
  <c r="N68" i="8" s="1"/>
  <c r="N67" i="8" s="1"/>
  <c r="N65" i="8" s="1"/>
  <c r="O79" i="8"/>
  <c r="O68" i="8" s="1"/>
  <c r="O67" i="8" s="1"/>
  <c r="O65" i="8" s="1"/>
  <c r="P79" i="8"/>
  <c r="P68" i="8" s="1"/>
  <c r="P67" i="8" s="1"/>
  <c r="P65" i="8" s="1"/>
  <c r="C83" i="8"/>
  <c r="C81" i="8" s="1"/>
  <c r="C79" i="8" s="1"/>
  <c r="E83" i="8"/>
  <c r="E81" i="8" s="1"/>
  <c r="E85" i="8"/>
  <c r="E84" i="8" s="1"/>
  <c r="M85" i="8"/>
  <c r="M84" i="8" s="1"/>
  <c r="M83" i="8" s="1"/>
  <c r="M81" i="8" s="1"/>
  <c r="N85" i="8"/>
  <c r="N84" i="8" s="1"/>
  <c r="N83" i="8" s="1"/>
  <c r="N81" i="8" s="1"/>
  <c r="O85" i="8"/>
  <c r="O84" i="8" s="1"/>
  <c r="O83" i="8" s="1"/>
  <c r="O81" i="8" s="1"/>
  <c r="P85" i="8"/>
  <c r="P84" i="8" s="1"/>
  <c r="P83" i="8" s="1"/>
  <c r="P81" i="8" s="1"/>
  <c r="C86" i="8"/>
  <c r="C85" i="8" s="1"/>
  <c r="C84" i="8" s="1"/>
  <c r="E87" i="8"/>
  <c r="C93" i="8"/>
  <c r="C92" i="8" s="1"/>
  <c r="C91" i="8" s="1"/>
  <c r="C89" i="8" s="1"/>
  <c r="E93" i="8"/>
  <c r="E92" i="8" s="1"/>
  <c r="E91" i="8" s="1"/>
  <c r="E89" i="8" s="1"/>
  <c r="M93" i="8"/>
  <c r="M92" i="8" s="1"/>
  <c r="M91" i="8" s="1"/>
  <c r="M89" i="8" s="1"/>
  <c r="N93" i="8"/>
  <c r="N92" i="8" s="1"/>
  <c r="N91" i="8" s="1"/>
  <c r="N89" i="8" s="1"/>
  <c r="O93" i="8"/>
  <c r="O92" i="8" s="1"/>
  <c r="O91" i="8" s="1"/>
  <c r="O89" i="8" s="1"/>
  <c r="P93" i="8"/>
  <c r="P92" i="8" s="1"/>
  <c r="P91" i="8" s="1"/>
  <c r="P89" i="8" s="1"/>
  <c r="C100" i="8"/>
  <c r="E100" i="8"/>
  <c r="M100" i="8"/>
  <c r="N100" i="8"/>
  <c r="O100" i="8"/>
  <c r="P100" i="8"/>
  <c r="C102" i="8"/>
  <c r="E102" i="8"/>
  <c r="M102" i="8"/>
  <c r="N102" i="8"/>
  <c r="O102" i="8"/>
  <c r="P102" i="8"/>
  <c r="C104" i="8"/>
  <c r="E105" i="8"/>
  <c r="E104" i="8" s="1"/>
  <c r="M105" i="8"/>
  <c r="M104" i="8" s="1"/>
  <c r="N105" i="8"/>
  <c r="N104" i="8" s="1"/>
  <c r="O105" i="8"/>
  <c r="O104" i="8" s="1"/>
  <c r="P105" i="8"/>
  <c r="P104" i="8" s="1"/>
  <c r="C115" i="8"/>
  <c r="C114" i="8" s="1"/>
  <c r="C112" i="8" s="1"/>
  <c r="E116" i="8"/>
  <c r="E115" i="8" s="1"/>
  <c r="E114" i="8" s="1"/>
  <c r="E112" i="8" s="1"/>
  <c r="M116" i="8"/>
  <c r="M115" i="8" s="1"/>
  <c r="M114" i="8" s="1"/>
  <c r="M112" i="8" s="1"/>
  <c r="M111" i="8" s="1"/>
  <c r="M110" i="8" s="1"/>
  <c r="M109" i="8" s="1"/>
  <c r="M107" i="8" s="1"/>
  <c r="N116" i="8"/>
  <c r="N115" i="8" s="1"/>
  <c r="N114" i="8" s="1"/>
  <c r="N112" i="8" s="1"/>
  <c r="N111" i="8" s="1"/>
  <c r="N110" i="8" s="1"/>
  <c r="N109" i="8" s="1"/>
  <c r="N107" i="8" s="1"/>
  <c r="O116" i="8"/>
  <c r="O115" i="8" s="1"/>
  <c r="O114" i="8" s="1"/>
  <c r="O112" i="8" s="1"/>
  <c r="O111" i="8" s="1"/>
  <c r="O110" i="8" s="1"/>
  <c r="O109" i="8" s="1"/>
  <c r="O107" i="8" s="1"/>
  <c r="P116" i="8"/>
  <c r="P115" i="8" s="1"/>
  <c r="P114" i="8" s="1"/>
  <c r="P112" i="8" s="1"/>
  <c r="P111" i="8" s="1"/>
  <c r="P110" i="8" s="1"/>
  <c r="P109" i="8" s="1"/>
  <c r="P107" i="8" s="1"/>
  <c r="C121" i="8"/>
  <c r="E122" i="8"/>
  <c r="M122" i="8"/>
  <c r="N122" i="8"/>
  <c r="O122" i="8"/>
  <c r="P122" i="8"/>
  <c r="E124" i="8"/>
  <c r="M124" i="8"/>
  <c r="N124" i="8"/>
  <c r="O124" i="8"/>
  <c r="P124" i="8"/>
  <c r="E126" i="8"/>
  <c r="M126" i="8"/>
  <c r="N126" i="8"/>
  <c r="O126" i="8"/>
  <c r="P126" i="8"/>
  <c r="E129" i="8"/>
  <c r="E128" i="8" s="1"/>
  <c r="M129" i="8"/>
  <c r="M128" i="8" s="1"/>
  <c r="N129" i="8"/>
  <c r="N128" i="8" s="1"/>
  <c r="O129" i="8"/>
  <c r="O128" i="8" s="1"/>
  <c r="P129" i="8"/>
  <c r="P128" i="8" s="1"/>
  <c r="C138" i="8"/>
  <c r="E139" i="8"/>
  <c r="M139" i="8"/>
  <c r="N139" i="8"/>
  <c r="O139" i="8"/>
  <c r="P139" i="8"/>
  <c r="E141" i="8"/>
  <c r="M141" i="8"/>
  <c r="N141" i="8"/>
  <c r="O141" i="8"/>
  <c r="P141" i="8"/>
  <c r="E143" i="8"/>
  <c r="M143" i="8"/>
  <c r="N143" i="8"/>
  <c r="O143" i="8"/>
  <c r="P143" i="8"/>
  <c r="E146" i="8"/>
  <c r="E145" i="8" s="1"/>
  <c r="M146" i="8"/>
  <c r="M145" i="8" s="1"/>
  <c r="N146" i="8"/>
  <c r="N145" i="8" s="1"/>
  <c r="O146" i="8"/>
  <c r="O145" i="8" s="1"/>
  <c r="P146" i="8"/>
  <c r="P145" i="8" s="1"/>
  <c r="C146" i="8"/>
  <c r="C173" i="8"/>
  <c r="C172" i="8" s="1"/>
  <c r="C170" i="8" s="1"/>
  <c r="C169" i="8" s="1"/>
  <c r="E174" i="8"/>
  <c r="E173" i="8" s="1"/>
  <c r="E172" i="8" s="1"/>
  <c r="E170" i="8" s="1"/>
  <c r="E169" i="8" s="1"/>
  <c r="M174" i="8"/>
  <c r="M173" i="8" s="1"/>
  <c r="M172" i="8" s="1"/>
  <c r="M170" i="8" s="1"/>
  <c r="M169" i="8" s="1"/>
  <c r="N174" i="8"/>
  <c r="N173" i="8" s="1"/>
  <c r="N172" i="8" s="1"/>
  <c r="N170" i="8" s="1"/>
  <c r="N169" i="8" s="1"/>
  <c r="O174" i="8"/>
  <c r="O173" i="8" s="1"/>
  <c r="O172" i="8" s="1"/>
  <c r="O170" i="8" s="1"/>
  <c r="O169" i="8" s="1"/>
  <c r="P174" i="8"/>
  <c r="P173" i="8" s="1"/>
  <c r="P172" i="8" s="1"/>
  <c r="P170" i="8" s="1"/>
  <c r="P169" i="8" s="1"/>
  <c r="C180" i="8"/>
  <c r="C179" i="8" s="1"/>
  <c r="C177" i="8" s="1"/>
  <c r="E181" i="8"/>
  <c r="E180" i="8" s="1"/>
  <c r="E179" i="8" s="1"/>
  <c r="E177" i="8" s="1"/>
  <c r="M181" i="8"/>
  <c r="M180" i="8" s="1"/>
  <c r="M179" i="8" s="1"/>
  <c r="M177" i="8" s="1"/>
  <c r="N181" i="8"/>
  <c r="N180" i="8" s="1"/>
  <c r="N179" i="8" s="1"/>
  <c r="N177" i="8" s="1"/>
  <c r="O181" i="8"/>
  <c r="O180" i="8" s="1"/>
  <c r="O179" i="8" s="1"/>
  <c r="O177" i="8" s="1"/>
  <c r="P181" i="8"/>
  <c r="P180" i="8" s="1"/>
  <c r="P179" i="8" s="1"/>
  <c r="P177" i="8" s="1"/>
  <c r="C188" i="8"/>
  <c r="C187" i="8" s="1"/>
  <c r="C186" i="8" s="1"/>
  <c r="C184" i="8" s="1"/>
  <c r="E188" i="8"/>
  <c r="E187" i="8" s="1"/>
  <c r="E186" i="8" s="1"/>
  <c r="E184" i="8" s="1"/>
  <c r="M188" i="8"/>
  <c r="M187" i="8" s="1"/>
  <c r="M186" i="8" s="1"/>
  <c r="M184" i="8" s="1"/>
  <c r="N188" i="8"/>
  <c r="N187" i="8" s="1"/>
  <c r="N186" i="8" s="1"/>
  <c r="N184" i="8" s="1"/>
  <c r="O188" i="8"/>
  <c r="O187" i="8" s="1"/>
  <c r="O186" i="8" s="1"/>
  <c r="O184" i="8" s="1"/>
  <c r="P188" i="8"/>
  <c r="P187" i="8" s="1"/>
  <c r="P186" i="8" s="1"/>
  <c r="P184" i="8" s="1"/>
  <c r="C200" i="8"/>
  <c r="C199" i="8" s="1"/>
  <c r="C197" i="8" s="1"/>
  <c r="C196" i="8" s="1"/>
  <c r="E201" i="8"/>
  <c r="E200" i="8" s="1"/>
  <c r="E199" i="8" s="1"/>
  <c r="E197" i="8" s="1"/>
  <c r="E196" i="8" s="1"/>
  <c r="M201" i="8"/>
  <c r="M200" i="8" s="1"/>
  <c r="M199" i="8" s="1"/>
  <c r="M197" i="8" s="1"/>
  <c r="M196" i="8" s="1"/>
  <c r="N201" i="8"/>
  <c r="N200" i="8" s="1"/>
  <c r="N199" i="8" s="1"/>
  <c r="N197" i="8" s="1"/>
  <c r="N196" i="8" s="1"/>
  <c r="O201" i="8"/>
  <c r="O200" i="8" s="1"/>
  <c r="O199" i="8" s="1"/>
  <c r="O197" i="8" s="1"/>
  <c r="O196" i="8" s="1"/>
  <c r="P201" i="8"/>
  <c r="P200" i="8" s="1"/>
  <c r="P199" i="8" s="1"/>
  <c r="P197" i="8" s="1"/>
  <c r="P196" i="8" s="1"/>
  <c r="E213" i="8"/>
  <c r="M213" i="8"/>
  <c r="N213" i="8"/>
  <c r="O213" i="8"/>
  <c r="P213" i="8"/>
  <c r="C216" i="8"/>
  <c r="E217" i="8"/>
  <c r="M217" i="8"/>
  <c r="N217" i="8"/>
  <c r="O217" i="8"/>
  <c r="P217" i="8"/>
  <c r="C219" i="8"/>
  <c r="C223" i="8"/>
  <c r="E224" i="8"/>
  <c r="M224" i="8"/>
  <c r="N224" i="8"/>
  <c r="O224" i="8"/>
  <c r="P224" i="8"/>
  <c r="C225" i="8"/>
  <c r="C227" i="8"/>
  <c r="E230" i="8"/>
  <c r="M230" i="8"/>
  <c r="N230" i="8"/>
  <c r="O230" i="8"/>
  <c r="P230" i="8"/>
  <c r="E232" i="8"/>
  <c r="M232" i="8"/>
  <c r="N232" i="8"/>
  <c r="O232" i="8"/>
  <c r="P232" i="8"/>
  <c r="C234" i="8"/>
  <c r="C236" i="8"/>
  <c r="C237" i="8"/>
  <c r="C232" i="8" s="1"/>
  <c r="E241" i="8"/>
  <c r="C242" i="8"/>
  <c r="E246" i="8"/>
  <c r="C249" i="8"/>
  <c r="E253" i="8"/>
  <c r="M253" i="8"/>
  <c r="N253" i="8"/>
  <c r="O253" i="8"/>
  <c r="P253" i="8"/>
  <c r="C256" i="8"/>
  <c r="M257" i="8"/>
  <c r="N257" i="8"/>
  <c r="O257" i="8"/>
  <c r="P257" i="8"/>
  <c r="C259" i="8"/>
  <c r="C257" i="8" s="1"/>
  <c r="E264" i="8"/>
  <c r="M264" i="8"/>
  <c r="N264" i="8"/>
  <c r="O264" i="8"/>
  <c r="P264" i="8"/>
  <c r="E269" i="8"/>
  <c r="M269" i="8"/>
  <c r="N269" i="8"/>
  <c r="O269" i="8"/>
  <c r="P269" i="8"/>
  <c r="E271" i="8"/>
  <c r="M271" i="8"/>
  <c r="N271" i="8"/>
  <c r="O271" i="8"/>
  <c r="P271" i="8"/>
  <c r="C272" i="8"/>
  <c r="C275" i="8"/>
  <c r="C276" i="8"/>
  <c r="E279" i="8"/>
  <c r="E281" i="8"/>
  <c r="C282" i="8"/>
  <c r="C284" i="8"/>
  <c r="E288" i="8"/>
  <c r="M288" i="8"/>
  <c r="N288" i="8"/>
  <c r="O288" i="8"/>
  <c r="P288" i="8"/>
  <c r="C291" i="8"/>
  <c r="E292" i="8"/>
  <c r="M292" i="8"/>
  <c r="N292" i="8"/>
  <c r="O292" i="8"/>
  <c r="P292" i="8"/>
  <c r="C294" i="8"/>
  <c r="C298" i="8"/>
  <c r="E299" i="8"/>
  <c r="M299" i="8"/>
  <c r="N299" i="8"/>
  <c r="O299" i="8"/>
  <c r="P299" i="8"/>
  <c r="C300" i="8"/>
  <c r="C302" i="8"/>
  <c r="C299" i="8" s="1"/>
  <c r="C287" i="8" s="1"/>
  <c r="C286" i="8" s="1"/>
  <c r="E304" i="8"/>
  <c r="M304" i="8"/>
  <c r="N304" i="8"/>
  <c r="O304" i="8"/>
  <c r="P304" i="8"/>
  <c r="E306" i="8"/>
  <c r="M306" i="8"/>
  <c r="N306" i="8"/>
  <c r="O306" i="8"/>
  <c r="P306" i="8"/>
  <c r="C308" i="8"/>
  <c r="C310" i="8"/>
  <c r="C311" i="8"/>
  <c r="C312" i="8"/>
  <c r="E315" i="8"/>
  <c r="E314" i="8" s="1"/>
  <c r="E317" i="8"/>
  <c r="C318" i="8"/>
  <c r="C320" i="8"/>
  <c r="E324" i="8"/>
  <c r="M324" i="8"/>
  <c r="N324" i="8"/>
  <c r="O324" i="8"/>
  <c r="P324" i="8"/>
  <c r="C327" i="8"/>
  <c r="E328" i="8"/>
  <c r="M328" i="8"/>
  <c r="N328" i="8"/>
  <c r="O328" i="8"/>
  <c r="P328" i="8"/>
  <c r="C330" i="8"/>
  <c r="C334" i="8"/>
  <c r="E335" i="8"/>
  <c r="M335" i="8"/>
  <c r="N335" i="8"/>
  <c r="O335" i="8"/>
  <c r="P335" i="8"/>
  <c r="C336" i="8"/>
  <c r="C338" i="8"/>
  <c r="E340" i="8"/>
  <c r="M340" i="8"/>
  <c r="N340" i="8"/>
  <c r="O340" i="8"/>
  <c r="P340" i="8"/>
  <c r="E342" i="8"/>
  <c r="M342" i="8"/>
  <c r="N342" i="8"/>
  <c r="O342" i="8"/>
  <c r="P342" i="8"/>
  <c r="C343" i="8"/>
  <c r="C345" i="8"/>
  <c r="C346" i="8"/>
  <c r="C347" i="8"/>
  <c r="E350" i="8"/>
  <c r="E349" i="8" s="1"/>
  <c r="C351" i="8"/>
  <c r="C352" i="8"/>
  <c r="E352" i="8"/>
  <c r="C355" i="8"/>
  <c r="C359" i="8"/>
  <c r="E360" i="8"/>
  <c r="M360" i="8"/>
  <c r="N360" i="8"/>
  <c r="O360" i="8"/>
  <c r="P360" i="8"/>
  <c r="E364" i="8"/>
  <c r="M364" i="8"/>
  <c r="N364" i="8"/>
  <c r="O364" i="8"/>
  <c r="P364" i="8"/>
  <c r="E366" i="8"/>
  <c r="M366" i="8"/>
  <c r="N366" i="8"/>
  <c r="O366" i="8"/>
  <c r="P366" i="8"/>
  <c r="C369" i="8"/>
  <c r="E370" i="8"/>
  <c r="M370" i="8"/>
  <c r="N370" i="8"/>
  <c r="O370" i="8"/>
  <c r="P370" i="8"/>
  <c r="E372" i="8"/>
  <c r="M372" i="8"/>
  <c r="N372" i="8"/>
  <c r="O372" i="8"/>
  <c r="P372" i="8"/>
  <c r="M378" i="8"/>
  <c r="M376" i="8" s="1"/>
  <c r="C381" i="8"/>
  <c r="C382" i="8"/>
  <c r="E383" i="8"/>
  <c r="E379" i="8" s="1"/>
  <c r="E378" i="8" s="1"/>
  <c r="E376" i="8" s="1"/>
  <c r="M383" i="8"/>
  <c r="N383" i="8"/>
  <c r="N379" i="8" s="1"/>
  <c r="N378" i="8" s="1"/>
  <c r="N376" i="8" s="1"/>
  <c r="O383" i="8"/>
  <c r="O379" i="8" s="1"/>
  <c r="O378" i="8" s="1"/>
  <c r="O376" i="8" s="1"/>
  <c r="P383" i="8"/>
  <c r="P379" i="8" s="1"/>
  <c r="P378" i="8" s="1"/>
  <c r="P376" i="8" s="1"/>
  <c r="C384" i="8"/>
  <c r="C386" i="8"/>
  <c r="C388" i="8"/>
  <c r="C389" i="8"/>
  <c r="E390" i="8"/>
  <c r="M390" i="8"/>
  <c r="N390" i="8"/>
  <c r="O390" i="8"/>
  <c r="P390" i="8"/>
  <c r="C391" i="8"/>
  <c r="C392" i="8"/>
  <c r="C393" i="8"/>
  <c r="C394" i="8"/>
  <c r="C395" i="8"/>
  <c r="C396" i="8"/>
  <c r="C397" i="8"/>
  <c r="M401" i="8"/>
  <c r="M399" i="8" s="1"/>
  <c r="C403" i="8"/>
  <c r="C404" i="8"/>
  <c r="C405" i="8"/>
  <c r="E406" i="8"/>
  <c r="E402" i="8" s="1"/>
  <c r="E401" i="8" s="1"/>
  <c r="E399" i="8" s="1"/>
  <c r="M406" i="8"/>
  <c r="N406" i="8"/>
  <c r="N402" i="8" s="1"/>
  <c r="N401" i="8" s="1"/>
  <c r="N399" i="8" s="1"/>
  <c r="O406" i="8"/>
  <c r="O402" i="8" s="1"/>
  <c r="O401" i="8" s="1"/>
  <c r="O399" i="8" s="1"/>
  <c r="P406" i="8"/>
  <c r="P402" i="8" s="1"/>
  <c r="P401" i="8" s="1"/>
  <c r="P399" i="8" s="1"/>
  <c r="C407" i="8"/>
  <c r="C409" i="8"/>
  <c r="C410" i="8"/>
  <c r="C411" i="8"/>
  <c r="C412" i="8"/>
  <c r="E413" i="8"/>
  <c r="M413" i="8"/>
  <c r="N413" i="8"/>
  <c r="O413" i="8"/>
  <c r="P413" i="8"/>
  <c r="C414" i="8"/>
  <c r="C416" i="8"/>
  <c r="C417" i="8"/>
  <c r="C419" i="8"/>
  <c r="C420" i="8"/>
  <c r="C425" i="8"/>
  <c r="C422" i="8" s="1"/>
  <c r="E426" i="8"/>
  <c r="M426" i="8"/>
  <c r="N426" i="8"/>
  <c r="O426" i="8"/>
  <c r="P426" i="8"/>
  <c r="E428" i="8"/>
  <c r="M428" i="8"/>
  <c r="N428" i="8"/>
  <c r="O428" i="8"/>
  <c r="P428" i="8"/>
  <c r="E430" i="8"/>
  <c r="M430" i="8"/>
  <c r="N430" i="8"/>
  <c r="O430" i="8"/>
  <c r="P430" i="8"/>
  <c r="E433" i="8"/>
  <c r="M433" i="8"/>
  <c r="N433" i="8"/>
  <c r="O433" i="8"/>
  <c r="P433" i="8"/>
  <c r="C434" i="8"/>
  <c r="C436" i="8"/>
  <c r="E437" i="8"/>
  <c r="M437" i="8"/>
  <c r="N437" i="8"/>
  <c r="O437" i="8"/>
  <c r="P437" i="8"/>
  <c r="C438" i="8"/>
  <c r="C439" i="8"/>
  <c r="C440" i="8"/>
  <c r="E441" i="8"/>
  <c r="M441" i="8"/>
  <c r="N441" i="8"/>
  <c r="O441" i="8"/>
  <c r="P441" i="8"/>
  <c r="C442" i="8"/>
  <c r="C443" i="8"/>
  <c r="C447" i="8"/>
  <c r="C446" i="8" s="1"/>
  <c r="C444" i="8" s="1"/>
  <c r="P447" i="8"/>
  <c r="P446" i="8" s="1"/>
  <c r="P444" i="8" s="1"/>
  <c r="E448" i="8"/>
  <c r="E447" i="8" s="1"/>
  <c r="E446" i="8" s="1"/>
  <c r="E444" i="8" s="1"/>
  <c r="M448" i="8"/>
  <c r="M447" i="8" s="1"/>
  <c r="M446" i="8" s="1"/>
  <c r="M444" i="8" s="1"/>
  <c r="N448" i="8"/>
  <c r="N447" i="8" s="1"/>
  <c r="N446" i="8" s="1"/>
  <c r="N444" i="8" s="1"/>
  <c r="O448" i="8"/>
  <c r="O447" i="8" s="1"/>
  <c r="O446" i="8" s="1"/>
  <c r="O444" i="8" s="1"/>
  <c r="C455" i="8"/>
  <c r="C454" i="8" s="1"/>
  <c r="C452" i="8" s="1"/>
  <c r="E456" i="8"/>
  <c r="E455" i="8" s="1"/>
  <c r="M456" i="8"/>
  <c r="M455" i="8" s="1"/>
  <c r="N456" i="8"/>
  <c r="N455" i="8" s="1"/>
  <c r="O456" i="8"/>
  <c r="O455" i="8" s="1"/>
  <c r="P456" i="8"/>
  <c r="P455" i="8" s="1"/>
  <c r="E459" i="8"/>
  <c r="E458" i="8" s="1"/>
  <c r="M459" i="8"/>
  <c r="M458" i="8" s="1"/>
  <c r="N459" i="8"/>
  <c r="N458" i="8" s="1"/>
  <c r="O459" i="8"/>
  <c r="O458" i="8" s="1"/>
  <c r="P459" i="8"/>
  <c r="P458" i="8" s="1"/>
  <c r="E466" i="8"/>
  <c r="M466" i="8"/>
  <c r="N466" i="8"/>
  <c r="O466" i="8"/>
  <c r="P466" i="8"/>
  <c r="C468" i="8"/>
  <c r="C469" i="8"/>
  <c r="C470" i="8"/>
  <c r="C471" i="8"/>
  <c r="E473" i="8"/>
  <c r="M473" i="8"/>
  <c r="N473" i="8"/>
  <c r="O473" i="8"/>
  <c r="P473" i="8"/>
  <c r="E479" i="8"/>
  <c r="M479" i="8"/>
  <c r="N479" i="8"/>
  <c r="O479" i="8"/>
  <c r="P479" i="8"/>
  <c r="C481" i="8"/>
  <c r="C482" i="8"/>
  <c r="C483" i="8"/>
  <c r="C484" i="8"/>
  <c r="E486" i="8"/>
  <c r="M486" i="8"/>
  <c r="N486" i="8"/>
  <c r="O486" i="8"/>
  <c r="P486" i="8"/>
  <c r="E492" i="8"/>
  <c r="M492" i="8"/>
  <c r="N492" i="8"/>
  <c r="O492" i="8"/>
  <c r="P492" i="8"/>
  <c r="C494" i="8"/>
  <c r="C495" i="8"/>
  <c r="C496" i="8"/>
  <c r="C497" i="8"/>
  <c r="E499" i="8"/>
  <c r="M499" i="8"/>
  <c r="N499" i="8"/>
  <c r="O499" i="8"/>
  <c r="P499" i="8"/>
  <c r="E511" i="8"/>
  <c r="E510" i="8" s="1"/>
  <c r="E509" i="8" s="1"/>
  <c r="E507" i="8" s="1"/>
  <c r="M511" i="8"/>
  <c r="M510" i="8" s="1"/>
  <c r="M509" i="8" s="1"/>
  <c r="M505" i="8" s="1"/>
  <c r="M504" i="8" s="1"/>
  <c r="M503" i="8" s="1"/>
  <c r="M501" i="8" s="1"/>
  <c r="N511" i="8"/>
  <c r="N510" i="8" s="1"/>
  <c r="N509" i="8" s="1"/>
  <c r="N507" i="8" s="1"/>
  <c r="N505" i="8" s="1"/>
  <c r="O511" i="8"/>
  <c r="O510" i="8" s="1"/>
  <c r="O509" i="8" s="1"/>
  <c r="O507" i="8" s="1"/>
  <c r="O505" i="8" s="1"/>
  <c r="P511" i="8"/>
  <c r="P510" i="8" s="1"/>
  <c r="P509" i="8" s="1"/>
  <c r="P507" i="8" s="1"/>
  <c r="P505" i="8" s="1"/>
  <c r="E517" i="8"/>
  <c r="E516" i="8" s="1"/>
  <c r="E515" i="8" s="1"/>
  <c r="E513" i="8" s="1"/>
  <c r="M517" i="8"/>
  <c r="M516" i="8" s="1"/>
  <c r="M515" i="8" s="1"/>
  <c r="N517" i="8"/>
  <c r="N516" i="8" s="1"/>
  <c r="N515" i="8" s="1"/>
  <c r="N513" i="8" s="1"/>
  <c r="O517" i="8"/>
  <c r="O516" i="8" s="1"/>
  <c r="O515" i="8" s="1"/>
  <c r="O513" i="8" s="1"/>
  <c r="P517" i="8"/>
  <c r="P516" i="8" s="1"/>
  <c r="P515" i="8" s="1"/>
  <c r="P513" i="8" s="1"/>
  <c r="C523" i="8"/>
  <c r="C524" i="8"/>
  <c r="C521" i="8" s="1"/>
  <c r="C519" i="8" s="1"/>
  <c r="E525" i="8"/>
  <c r="E522" i="8" s="1"/>
  <c r="E521" i="8" s="1"/>
  <c r="E519" i="8" s="1"/>
  <c r="M525" i="8"/>
  <c r="M522" i="8" s="1"/>
  <c r="M521" i="8" s="1"/>
  <c r="M519" i="8" s="1"/>
  <c r="N525" i="8"/>
  <c r="N522" i="8" s="1"/>
  <c r="N521" i="8" s="1"/>
  <c r="N519" i="8" s="1"/>
  <c r="O525" i="8"/>
  <c r="O522" i="8" s="1"/>
  <c r="O521" i="8" s="1"/>
  <c r="O519" i="8" s="1"/>
  <c r="P525" i="8"/>
  <c r="P522" i="8" s="1"/>
  <c r="P521" i="8" s="1"/>
  <c r="P519" i="8" s="1"/>
  <c r="C531" i="8"/>
  <c r="E531" i="8"/>
  <c r="M531" i="8"/>
  <c r="N531" i="8"/>
  <c r="O531" i="8"/>
  <c r="P531" i="8"/>
  <c r="C533" i="8"/>
  <c r="E533" i="8"/>
  <c r="M533" i="8"/>
  <c r="N533" i="8"/>
  <c r="O533" i="8"/>
  <c r="P533" i="8"/>
  <c r="C535" i="8"/>
  <c r="E536" i="8"/>
  <c r="E535" i="8" s="1"/>
  <c r="M536" i="8"/>
  <c r="M535" i="8" s="1"/>
  <c r="N536" i="8"/>
  <c r="N535" i="8" s="1"/>
  <c r="O536" i="8"/>
  <c r="O535" i="8" s="1"/>
  <c r="P536" i="8"/>
  <c r="P535" i="8" s="1"/>
  <c r="C541" i="8"/>
  <c r="C540" i="8" s="1"/>
  <c r="E542" i="8"/>
  <c r="E541" i="8" s="1"/>
  <c r="E540" i="8" s="1"/>
  <c r="M542" i="8"/>
  <c r="M541" i="8" s="1"/>
  <c r="M540" i="8" s="1"/>
  <c r="N542" i="8"/>
  <c r="N541" i="8" s="1"/>
  <c r="N540" i="8" s="1"/>
  <c r="O542" i="8"/>
  <c r="O541" i="8" s="1"/>
  <c r="O540" i="8" s="1"/>
  <c r="P542" i="8"/>
  <c r="P541" i="8" s="1"/>
  <c r="P540" i="8" s="1"/>
  <c r="E546" i="8"/>
  <c r="E545" i="8" s="1"/>
  <c r="E544" i="8" s="1"/>
  <c r="M546" i="8"/>
  <c r="M545" i="8" s="1"/>
  <c r="M544" i="8" s="1"/>
  <c r="N546" i="8"/>
  <c r="N545" i="8" s="1"/>
  <c r="N544" i="8" s="1"/>
  <c r="O546" i="8"/>
  <c r="O545" i="8" s="1"/>
  <c r="O544" i="8" s="1"/>
  <c r="P546" i="8"/>
  <c r="P545" i="8" s="1"/>
  <c r="P544" i="8" s="1"/>
  <c r="C552" i="8"/>
  <c r="C551" i="8" s="1"/>
  <c r="C550" i="8" s="1"/>
  <c r="C548" i="8" s="1"/>
  <c r="E552" i="8"/>
  <c r="E551" i="8" s="1"/>
  <c r="E550" i="8" s="1"/>
  <c r="E548" i="8" s="1"/>
  <c r="M552" i="8"/>
  <c r="M551" i="8" s="1"/>
  <c r="M550" i="8" s="1"/>
  <c r="M548" i="8" s="1"/>
  <c r="N552" i="8"/>
  <c r="N551" i="8" s="1"/>
  <c r="N550" i="8" s="1"/>
  <c r="N548" i="8" s="1"/>
  <c r="O552" i="8"/>
  <c r="O551" i="8" s="1"/>
  <c r="O550" i="8" s="1"/>
  <c r="O548" i="8" s="1"/>
  <c r="P552" i="8"/>
  <c r="P551" i="8" s="1"/>
  <c r="P550" i="8" s="1"/>
  <c r="P548" i="8" s="1"/>
  <c r="D9" i="8" l="1"/>
  <c r="F424" i="8"/>
  <c r="F422" i="8" s="1"/>
  <c r="P504" i="8"/>
  <c r="P503" i="8" s="1"/>
  <c r="P501" i="8" s="1"/>
  <c r="O504" i="8"/>
  <c r="O503" i="8" s="1"/>
  <c r="O501" i="8" s="1"/>
  <c r="C466" i="8"/>
  <c r="C465" i="8" s="1"/>
  <c r="C464" i="8" s="1"/>
  <c r="C462" i="8" s="1"/>
  <c r="C342" i="8"/>
  <c r="C323" i="8" s="1"/>
  <c r="C322" i="8" s="1"/>
  <c r="N504" i="8"/>
  <c r="N503" i="8" s="1"/>
  <c r="N501" i="8" s="1"/>
  <c r="C137" i="8"/>
  <c r="C383" i="8"/>
  <c r="C379" i="8" s="1"/>
  <c r="C378" i="8" s="1"/>
  <c r="C376" i="8" s="1"/>
  <c r="F321" i="8"/>
  <c r="C406" i="8"/>
  <c r="C402" i="8" s="1"/>
  <c r="C401" i="8" s="1"/>
  <c r="C399" i="8" s="1"/>
  <c r="C176" i="8"/>
  <c r="D424" i="8"/>
  <c r="D422" i="8" s="1"/>
  <c r="F208" i="8"/>
  <c r="F206" i="8" s="1"/>
  <c r="D358" i="8"/>
  <c r="D356" i="8" s="1"/>
  <c r="C224" i="8"/>
  <c r="C212" i="8" s="1"/>
  <c r="C206" i="8" s="1"/>
  <c r="D285" i="8"/>
  <c r="C14" i="8"/>
  <c r="C13" i="8" s="1"/>
  <c r="D321" i="8"/>
  <c r="F285" i="8"/>
  <c r="J70" i="3"/>
  <c r="J46" i="3" s="1"/>
  <c r="F250" i="8"/>
  <c r="D250" i="8"/>
  <c r="D64" i="8"/>
  <c r="F64" i="8"/>
  <c r="F9" i="8"/>
  <c r="M538" i="8"/>
  <c r="N99" i="8"/>
  <c r="N98" i="8" s="1"/>
  <c r="N96" i="8" s="1"/>
  <c r="E99" i="8"/>
  <c r="E98" i="8" s="1"/>
  <c r="E96" i="8" s="1"/>
  <c r="C285" i="8"/>
  <c r="M530" i="8"/>
  <c r="M529" i="8" s="1"/>
  <c r="M527" i="8" s="1"/>
  <c r="M212" i="8"/>
  <c r="M208" i="8" s="1"/>
  <c r="M206" i="8" s="1"/>
  <c r="O176" i="8"/>
  <c r="C478" i="8"/>
  <c r="C477" i="8" s="1"/>
  <c r="C475" i="8" s="1"/>
  <c r="O432" i="8"/>
  <c r="C349" i="8"/>
  <c r="P176" i="8"/>
  <c r="C120" i="8"/>
  <c r="N13" i="8"/>
  <c r="N12" i="8" s="1"/>
  <c r="N10" i="8" s="1"/>
  <c r="E13" i="8"/>
  <c r="E10" i="8" s="1"/>
  <c r="P252" i="8"/>
  <c r="P251" i="8" s="1"/>
  <c r="N176" i="8"/>
  <c r="O99" i="8"/>
  <c r="O98" i="8" s="1"/>
  <c r="O96" i="8" s="1"/>
  <c r="O13" i="8"/>
  <c r="O12" i="8" s="1"/>
  <c r="O10" i="8" s="1"/>
  <c r="M359" i="8"/>
  <c r="O530" i="8"/>
  <c r="O529" i="8" s="1"/>
  <c r="O527" i="8" s="1"/>
  <c r="P425" i="8"/>
  <c r="O287" i="8"/>
  <c r="O286" i="8" s="1"/>
  <c r="E121" i="8"/>
  <c r="E120" i="8" s="1"/>
  <c r="E118" i="8" s="1"/>
  <c r="N491" i="8"/>
  <c r="N490" i="8" s="1"/>
  <c r="N488" i="8" s="1"/>
  <c r="E491" i="8"/>
  <c r="E490" i="8" s="1"/>
  <c r="E488" i="8" s="1"/>
  <c r="N478" i="8"/>
  <c r="N477" i="8" s="1"/>
  <c r="N475" i="8" s="1"/>
  <c r="E465" i="8"/>
  <c r="E464" i="8" s="1"/>
  <c r="E462" i="8" s="1"/>
  <c r="N48" i="8"/>
  <c r="N46" i="8" s="1"/>
  <c r="E48" i="8"/>
  <c r="E46" i="8" s="1"/>
  <c r="C538" i="8"/>
  <c r="P530" i="8"/>
  <c r="P529" i="8" s="1"/>
  <c r="P527" i="8" s="1"/>
  <c r="C491" i="8"/>
  <c r="C490" i="8" s="1"/>
  <c r="C488" i="8" s="1"/>
  <c r="M491" i="8"/>
  <c r="M490" i="8" s="1"/>
  <c r="M488" i="8" s="1"/>
  <c r="M478" i="8"/>
  <c r="M477" i="8" s="1"/>
  <c r="M475" i="8" s="1"/>
  <c r="M465" i="8"/>
  <c r="M464" i="8" s="1"/>
  <c r="M462" i="8" s="1"/>
  <c r="N138" i="8"/>
  <c r="N137" i="8" s="1"/>
  <c r="N135" i="8" s="1"/>
  <c r="E138" i="8"/>
  <c r="E137" i="8" s="1"/>
  <c r="E135" i="8" s="1"/>
  <c r="E478" i="8"/>
  <c r="E477" i="8" s="1"/>
  <c r="E475" i="8" s="1"/>
  <c r="N465" i="8"/>
  <c r="N464" i="8" s="1"/>
  <c r="N462" i="8" s="1"/>
  <c r="C530" i="8"/>
  <c r="C529" i="8" s="1"/>
  <c r="C527" i="8" s="1"/>
  <c r="C437" i="8"/>
  <c r="N425" i="8"/>
  <c r="M369" i="8"/>
  <c r="N359" i="8"/>
  <c r="E359" i="8"/>
  <c r="O121" i="8"/>
  <c r="O120" i="8" s="1"/>
  <c r="O118" i="8" s="1"/>
  <c r="M138" i="8"/>
  <c r="M137" i="8" s="1"/>
  <c r="M135" i="8" s="1"/>
  <c r="N121" i="8"/>
  <c r="N120" i="8" s="1"/>
  <c r="N118" i="8" s="1"/>
  <c r="M48" i="8"/>
  <c r="M46" i="8" s="1"/>
  <c r="C441" i="8"/>
  <c r="N432" i="8"/>
  <c r="C358" i="8"/>
  <c r="C356" i="8" s="1"/>
  <c r="C317" i="8"/>
  <c r="C281" i="8"/>
  <c r="C252" i="8" s="1"/>
  <c r="C251" i="8" s="1"/>
  <c r="C250" i="8" s="1"/>
  <c r="O252" i="8"/>
  <c r="O251" i="8" s="1"/>
  <c r="P491" i="8"/>
  <c r="P490" i="8" s="1"/>
  <c r="P488" i="8" s="1"/>
  <c r="P478" i="8"/>
  <c r="P477" i="8" s="1"/>
  <c r="P475" i="8" s="1"/>
  <c r="M432" i="8"/>
  <c r="O369" i="8"/>
  <c r="P359" i="8"/>
  <c r="C350" i="8"/>
  <c r="M287" i="8"/>
  <c r="M286" i="8" s="1"/>
  <c r="N252" i="8"/>
  <c r="N251" i="8" s="1"/>
  <c r="O212" i="8"/>
  <c r="O208" i="8" s="1"/>
  <c r="O206" i="8" s="1"/>
  <c r="P138" i="8"/>
  <c r="P137" i="8" s="1"/>
  <c r="P135" i="8" s="1"/>
  <c r="M121" i="8"/>
  <c r="M120" i="8" s="1"/>
  <c r="M118" i="8" s="1"/>
  <c r="P99" i="8"/>
  <c r="P98" i="8" s="1"/>
  <c r="P96" i="8" s="1"/>
  <c r="P48" i="8"/>
  <c r="P46" i="8" s="1"/>
  <c r="P13" i="8"/>
  <c r="P12" i="8" s="1"/>
  <c r="P10" i="8" s="1"/>
  <c r="E432" i="8"/>
  <c r="E425" i="8"/>
  <c r="P369" i="8"/>
  <c r="P323" i="8"/>
  <c r="P322" i="8" s="1"/>
  <c r="P465" i="8"/>
  <c r="P464" i="8" s="1"/>
  <c r="P462" i="8" s="1"/>
  <c r="N530" i="8"/>
  <c r="N529" i="8" s="1"/>
  <c r="N527" i="8" s="1"/>
  <c r="E530" i="8"/>
  <c r="E529" i="8" s="1"/>
  <c r="E527" i="8" s="1"/>
  <c r="O491" i="8"/>
  <c r="O490" i="8" s="1"/>
  <c r="O488" i="8" s="1"/>
  <c r="O478" i="8"/>
  <c r="O477" i="8" s="1"/>
  <c r="O475" i="8" s="1"/>
  <c r="O465" i="8"/>
  <c r="O464" i="8" s="1"/>
  <c r="O462" i="8" s="1"/>
  <c r="P432" i="8"/>
  <c r="O425" i="8"/>
  <c r="C390" i="8"/>
  <c r="N369" i="8"/>
  <c r="E369" i="8"/>
  <c r="O359" i="8"/>
  <c r="N323" i="8"/>
  <c r="N322" i="8" s="1"/>
  <c r="E323" i="8"/>
  <c r="E322" i="8" s="1"/>
  <c r="M252" i="8"/>
  <c r="M251" i="8" s="1"/>
  <c r="C241" i="8"/>
  <c r="O138" i="8"/>
  <c r="O137" i="8" s="1"/>
  <c r="O135" i="8" s="1"/>
  <c r="P121" i="8"/>
  <c r="P120" i="8" s="1"/>
  <c r="P118" i="8" s="1"/>
  <c r="O48" i="8"/>
  <c r="O46" i="8" s="1"/>
  <c r="E454" i="8"/>
  <c r="E452" i="8" s="1"/>
  <c r="P538" i="8"/>
  <c r="M454" i="8"/>
  <c r="M452" i="8" s="1"/>
  <c r="N454" i="8"/>
  <c r="N452" i="8" s="1"/>
  <c r="O538" i="8"/>
  <c r="P454" i="8"/>
  <c r="P452" i="8" s="1"/>
  <c r="N538" i="8"/>
  <c r="E538" i="8"/>
  <c r="O454" i="8"/>
  <c r="O452" i="8" s="1"/>
  <c r="E176" i="8"/>
  <c r="M425" i="8"/>
  <c r="C413" i="8"/>
  <c r="M323" i="8"/>
  <c r="M322" i="8" s="1"/>
  <c r="P287" i="8"/>
  <c r="P286" i="8" s="1"/>
  <c r="E252" i="8"/>
  <c r="P212" i="8"/>
  <c r="P208" i="8" s="1"/>
  <c r="P206" i="8" s="1"/>
  <c r="M176" i="8"/>
  <c r="O323" i="8"/>
  <c r="O322" i="8" s="1"/>
  <c r="N287" i="8"/>
  <c r="N286" i="8" s="1"/>
  <c r="E287" i="8"/>
  <c r="E240" i="8"/>
  <c r="C240" i="8" s="1"/>
  <c r="N212" i="8"/>
  <c r="N208" i="8" s="1"/>
  <c r="N206" i="8" s="1"/>
  <c r="E212" i="8"/>
  <c r="E278" i="8"/>
  <c r="M99" i="8"/>
  <c r="M98" i="8" s="1"/>
  <c r="M96" i="8" s="1"/>
  <c r="C43" i="8"/>
  <c r="C44" i="8"/>
  <c r="C99" i="8"/>
  <c r="C98" i="8" s="1"/>
  <c r="C96" i="8" s="1"/>
  <c r="M13" i="8"/>
  <c r="M12" i="8" s="1"/>
  <c r="M10" i="8" s="1"/>
  <c r="C69" i="8"/>
  <c r="C68" i="8" s="1"/>
  <c r="C67" i="8" s="1"/>
  <c r="C65" i="8" s="1"/>
  <c r="I217" i="3"/>
  <c r="I216" i="3" s="1"/>
  <c r="I215" i="3" s="1"/>
  <c r="I210" i="3"/>
  <c r="I209" i="3" s="1"/>
  <c r="I203" i="3"/>
  <c r="I196" i="3"/>
  <c r="I191" i="3"/>
  <c r="I190" i="3" s="1"/>
  <c r="I189" i="3" s="1"/>
  <c r="I185" i="3"/>
  <c r="I184" i="3" s="1"/>
  <c r="I183" i="3" s="1"/>
  <c r="I179" i="3"/>
  <c r="I178" i="3" s="1"/>
  <c r="I177" i="3" s="1"/>
  <c r="I169" i="3"/>
  <c r="I164" i="3"/>
  <c r="I162" i="3"/>
  <c r="I159" i="3"/>
  <c r="I155" i="3"/>
  <c r="I152" i="3"/>
  <c r="I151" i="3" s="1"/>
  <c r="I145" i="3"/>
  <c r="I143" i="3"/>
  <c r="I140" i="3"/>
  <c r="I134" i="3"/>
  <c r="I131" i="3"/>
  <c r="I128" i="3"/>
  <c r="I123" i="3"/>
  <c r="I120" i="3"/>
  <c r="I117" i="3"/>
  <c r="I113" i="3"/>
  <c r="I109" i="3"/>
  <c r="I105" i="3"/>
  <c r="I101" i="3"/>
  <c r="I95" i="3"/>
  <c r="I89" i="3"/>
  <c r="I81" i="3"/>
  <c r="I72" i="3"/>
  <c r="I65" i="3"/>
  <c r="I64" i="3" s="1"/>
  <c r="I59" i="3"/>
  <c r="I58" i="3" s="1"/>
  <c r="I56" i="3"/>
  <c r="I54" i="3"/>
  <c r="I49" i="3"/>
  <c r="H217" i="3"/>
  <c r="H216" i="3" s="1"/>
  <c r="H215" i="3" s="1"/>
  <c r="H210" i="3"/>
  <c r="H209" i="3" s="1"/>
  <c r="H203" i="3"/>
  <c r="H196" i="3"/>
  <c r="H191" i="3"/>
  <c r="H190" i="3" s="1"/>
  <c r="H189" i="3" s="1"/>
  <c r="H185" i="3"/>
  <c r="H184" i="3" s="1"/>
  <c r="H183" i="3" s="1"/>
  <c r="H179" i="3"/>
  <c r="H178" i="3" s="1"/>
  <c r="H177" i="3" s="1"/>
  <c r="H169" i="3"/>
  <c r="H164" i="3"/>
  <c r="H162" i="3"/>
  <c r="H159" i="3"/>
  <c r="H155" i="3"/>
  <c r="H152" i="3"/>
  <c r="H151" i="3" s="1"/>
  <c r="H145" i="3"/>
  <c r="H143" i="3"/>
  <c r="H140" i="3"/>
  <c r="H134" i="3"/>
  <c r="H131" i="3"/>
  <c r="H128" i="3"/>
  <c r="H123" i="3"/>
  <c r="H120" i="3"/>
  <c r="H117" i="3"/>
  <c r="H113" i="3"/>
  <c r="H109" i="3"/>
  <c r="H105" i="3"/>
  <c r="H101" i="3"/>
  <c r="H95" i="3"/>
  <c r="H89" i="3"/>
  <c r="H81" i="3"/>
  <c r="H72" i="3"/>
  <c r="H65" i="3"/>
  <c r="H64" i="3" s="1"/>
  <c r="H59" i="3"/>
  <c r="H58" i="3" s="1"/>
  <c r="H56" i="3"/>
  <c r="H54" i="3"/>
  <c r="H49" i="3"/>
  <c r="G209" i="3"/>
  <c r="G196" i="3"/>
  <c r="G195" i="3" s="1"/>
  <c r="G191" i="3"/>
  <c r="G190" i="3" s="1"/>
  <c r="G185" i="3"/>
  <c r="G184" i="3" s="1"/>
  <c r="G183" i="3" s="1"/>
  <c r="G178" i="3"/>
  <c r="G177" i="3" s="1"/>
  <c r="G164" i="3"/>
  <c r="G162" i="3"/>
  <c r="G145" i="3"/>
  <c r="G143" i="3"/>
  <c r="G140" i="3"/>
  <c r="G134" i="3"/>
  <c r="G131" i="3"/>
  <c r="G123" i="3"/>
  <c r="G117" i="3"/>
  <c r="G89" i="3"/>
  <c r="G71" i="3" s="1"/>
  <c r="G65" i="3"/>
  <c r="G64" i="3" s="1"/>
  <c r="G58" i="3"/>
  <c r="G54" i="3"/>
  <c r="G49" i="3"/>
  <c r="I39" i="3"/>
  <c r="I38" i="3" s="1"/>
  <c r="I37" i="3" s="1"/>
  <c r="I35" i="3"/>
  <c r="I34" i="3" s="1"/>
  <c r="I32" i="3"/>
  <c r="I31" i="3" s="1"/>
  <c r="I28" i="3"/>
  <c r="I27" i="3" s="1"/>
  <c r="I26" i="3" s="1"/>
  <c r="I16" i="3"/>
  <c r="I15" i="3" s="1"/>
  <c r="I11" i="3" s="1"/>
  <c r="H39" i="3"/>
  <c r="H38" i="3" s="1"/>
  <c r="H37" i="3" s="1"/>
  <c r="H35" i="3"/>
  <c r="H34" i="3" s="1"/>
  <c r="H32" i="3"/>
  <c r="H31" i="3" s="1"/>
  <c r="H28" i="3"/>
  <c r="H27" i="3" s="1"/>
  <c r="H26" i="3" s="1"/>
  <c r="H16" i="3"/>
  <c r="H15" i="3" s="1"/>
  <c r="H11" i="3" s="1"/>
  <c r="G12" i="3"/>
  <c r="G15" i="3"/>
  <c r="G24" i="3"/>
  <c r="G27" i="3"/>
  <c r="G35" i="3"/>
  <c r="G34" i="3" s="1"/>
  <c r="G39" i="3"/>
  <c r="G154" i="3" l="1"/>
  <c r="C321" i="8"/>
  <c r="C204" i="8" s="1"/>
  <c r="G194" i="3"/>
  <c r="G193" i="3" s="1"/>
  <c r="I154" i="3"/>
  <c r="I195" i="3"/>
  <c r="I194" i="3" s="1"/>
  <c r="C12" i="8"/>
  <c r="C10" i="8" s="1"/>
  <c r="C9" i="8" s="1"/>
  <c r="D204" i="8"/>
  <c r="D8" i="8" s="1"/>
  <c r="F204" i="8"/>
  <c r="F8" i="8" s="1"/>
  <c r="O9" i="8"/>
  <c r="I48" i="3"/>
  <c r="I47" i="3" s="1"/>
  <c r="I119" i="3"/>
  <c r="N64" i="8"/>
  <c r="P424" i="8"/>
  <c r="P422" i="8" s="1"/>
  <c r="M358" i="8"/>
  <c r="M356" i="8" s="1"/>
  <c r="E9" i="8"/>
  <c r="C208" i="8"/>
  <c r="E321" i="8"/>
  <c r="E358" i="8"/>
  <c r="E356" i="8" s="1"/>
  <c r="N424" i="8"/>
  <c r="N422" i="8" s="1"/>
  <c r="E64" i="8"/>
  <c r="O64" i="8"/>
  <c r="O358" i="8"/>
  <c r="O356" i="8" s="1"/>
  <c r="P9" i="8"/>
  <c r="P64" i="8"/>
  <c r="P358" i="8"/>
  <c r="P356" i="8" s="1"/>
  <c r="E424" i="8"/>
  <c r="E422" i="8" s="1"/>
  <c r="N9" i="8"/>
  <c r="O424" i="8"/>
  <c r="O422" i="8" s="1"/>
  <c r="M64" i="8"/>
  <c r="N358" i="8"/>
  <c r="N356" i="8" s="1"/>
  <c r="M424" i="8"/>
  <c r="M422" i="8" s="1"/>
  <c r="M204" i="8" s="1"/>
  <c r="M9" i="8"/>
  <c r="E208" i="8"/>
  <c r="E206" i="8" s="1"/>
  <c r="E285" i="8"/>
  <c r="E286" i="8"/>
  <c r="E251" i="8"/>
  <c r="E250" i="8"/>
  <c r="H71" i="3"/>
  <c r="H154" i="3"/>
  <c r="H195" i="3"/>
  <c r="H194" i="3" s="1"/>
  <c r="H193" i="3" s="1"/>
  <c r="I94" i="3"/>
  <c r="H48" i="3"/>
  <c r="H47" i="3" s="1"/>
  <c r="I71" i="3"/>
  <c r="H119" i="3"/>
  <c r="G48" i="3"/>
  <c r="G47" i="3" s="1"/>
  <c r="H94" i="3"/>
  <c r="G94" i="3"/>
  <c r="G119" i="3"/>
  <c r="I30" i="3"/>
  <c r="I10" i="3" s="1"/>
  <c r="H30" i="3"/>
  <c r="H10" i="3" s="1"/>
  <c r="G26" i="3"/>
  <c r="G23" i="3"/>
  <c r="G11" i="3"/>
  <c r="G38" i="3"/>
  <c r="G31" i="3"/>
  <c r="C8" i="8" l="1"/>
  <c r="I70" i="3"/>
  <c r="I46" i="3" s="1"/>
  <c r="N204" i="8"/>
  <c r="N8" i="8" s="1"/>
  <c r="H70" i="3"/>
  <c r="H46" i="3" s="1"/>
  <c r="O204" i="8"/>
  <c r="O8" i="8" s="1"/>
  <c r="E204" i="8"/>
  <c r="E8" i="8" s="1"/>
  <c r="M8" i="8"/>
  <c r="P204" i="8"/>
  <c r="P8" i="8" s="1"/>
  <c r="G70" i="3"/>
  <c r="G22" i="3"/>
  <c r="G30" i="3"/>
  <c r="G37" i="3"/>
  <c r="S14" i="1"/>
  <c r="T14" i="1" s="1"/>
  <c r="K8" i="1"/>
  <c r="K9" i="1"/>
  <c r="K10" i="1"/>
  <c r="L10" i="1" s="1"/>
  <c r="K11" i="1"/>
  <c r="K12" i="1"/>
  <c r="K13" i="1"/>
  <c r="L13" i="1" s="1"/>
  <c r="K14" i="1"/>
  <c r="L14" i="1" s="1"/>
  <c r="I9" i="1"/>
  <c r="I27" i="1"/>
  <c r="I10" i="1"/>
  <c r="I13" i="1"/>
  <c r="I14" i="1"/>
  <c r="I8" i="1"/>
  <c r="G13" i="1"/>
  <c r="G10" i="3" l="1"/>
</calcChain>
</file>

<file path=xl/sharedStrings.xml><?xml version="1.0" encoding="utf-8"?>
<sst xmlns="http://schemas.openxmlformats.org/spreadsheetml/2006/main" count="1207" uniqueCount="368">
  <si>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</si>
  <si>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</si>
  <si>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</si>
  <si>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</si>
  <si>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</si>
  <si>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</si>
  <si>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</si>
  <si>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</si>
  <si>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</si>
  <si>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</si>
  <si>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</si>
  <si>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</si>
  <si>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</si>
  <si>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</si>
  <si>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</si>
  <si>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</si>
  <si>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</si>
  <si>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</si>
  <si>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</si>
  <si>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</si>
  <si>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</si>
  <si>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</si>
  <si>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</si>
  <si>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</si>
  <si>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</si>
  <si>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</si>
  <si>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</si>
  <si>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</si>
  <si>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I. OPĆI DIO</t>
  </si>
  <si>
    <t>Šifra</t>
  </si>
  <si>
    <t>Materijalni rashodi</t>
  </si>
  <si>
    <t>A) SAŽETAK RAČUNA PRIHODA I RASHODA</t>
  </si>
  <si>
    <t>B) SAŽETAK RAČUNA FINANCIRANJA</t>
  </si>
  <si>
    <t>Plan 2022.**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</si>
  <si>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</si>
  <si>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</si>
  <si>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</si>
  <si>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</si>
  <si>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</si>
  <si>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Pomoći iz inozemstva i od subjekata unutar općeg proračuna</t>
  </si>
  <si>
    <t>Rashodi za nabavu proizvedene dugotrajne imovine</t>
  </si>
  <si>
    <t>C) PRENESENI VIŠAK ILI PRENESENI MANJAK I VIŠEGODIŠNJI PLAN URAVNOTEŽENJA</t>
  </si>
  <si>
    <t>Naziv</t>
  </si>
  <si>
    <t>Aktivnost A100001</t>
  </si>
  <si>
    <t>OPĆI PRIHODI I PRIMICI</t>
  </si>
  <si>
    <t xml:space="preserve"> </t>
  </si>
  <si>
    <t>Odjeljak</t>
  </si>
  <si>
    <t>Podskupina</t>
  </si>
  <si>
    <t>Pomoći pror. kor.iz pror.</t>
  </si>
  <si>
    <t>Tekuće pom. pr. korisnika</t>
  </si>
  <si>
    <t>5.K.</t>
  </si>
  <si>
    <t>Pomoći OŠ</t>
  </si>
  <si>
    <t>Prihodi od upr. i ad. prist.po posebnim prop. i naknada</t>
  </si>
  <si>
    <t>Prihodi po posebnim propisima</t>
  </si>
  <si>
    <t>Ostali nespomenuti prihodi</t>
  </si>
  <si>
    <t>4.L.</t>
  </si>
  <si>
    <t>Prihodi za posebne namjene OŠ</t>
  </si>
  <si>
    <t>3.3.</t>
  </si>
  <si>
    <t>Vlastiti prihodi OŠ</t>
  </si>
  <si>
    <t>Prihodi od prodaje proiz. irobe i pruženih usluga</t>
  </si>
  <si>
    <t>Prihodi od pruženih usluga</t>
  </si>
  <si>
    <t>6.3.</t>
  </si>
  <si>
    <t>Donacije OŠ</t>
  </si>
  <si>
    <t>Tekuće donacije</t>
  </si>
  <si>
    <t>Donacije od pravnih i fiz. osoba izvan op. pror.</t>
  </si>
  <si>
    <t>4.1.</t>
  </si>
  <si>
    <t>Prihodi iz proračuna</t>
  </si>
  <si>
    <t>Prihodi iz pror. za fin. red. djelatnosti pror. kor.</t>
  </si>
  <si>
    <t>Prihodi za fin. rash. posl.</t>
  </si>
  <si>
    <t>1.1.</t>
  </si>
  <si>
    <t>Decentralizirana sredstva</t>
  </si>
  <si>
    <t>Kapitalne pomoći iz dr. pror.</t>
  </si>
  <si>
    <t>Pomoći od ost. subjekata unutar proračuna</t>
  </si>
  <si>
    <t>Tekuće pomoći od ost. sub.</t>
  </si>
  <si>
    <t>Prihodi od imovine</t>
  </si>
  <si>
    <t>Prihodi od fin.imovine</t>
  </si>
  <si>
    <t>Kamate na oročena sredstva</t>
  </si>
  <si>
    <t>Plaće</t>
  </si>
  <si>
    <t>Plaće za redovan rad</t>
  </si>
  <si>
    <t>Plaće za prekovremeni rad</t>
  </si>
  <si>
    <t>Plaće za posebne uvjete r.</t>
  </si>
  <si>
    <t>Ostali rashodi za zaposlene</t>
  </si>
  <si>
    <t>Doprinosi na plaće</t>
  </si>
  <si>
    <t>Doprinosi za obvezno zdr. Os</t>
  </si>
  <si>
    <t>Naknade troškova zaposlenima</t>
  </si>
  <si>
    <t>Službena putovanja</t>
  </si>
  <si>
    <t>Prihodi za pos. nam. OŠ</t>
  </si>
  <si>
    <t>Naknade za prijevoz</t>
  </si>
  <si>
    <t>Rashodi za mat. I energiju</t>
  </si>
  <si>
    <t>Uredski mat. i ost. mat.</t>
  </si>
  <si>
    <t>Materijal i sirovine</t>
  </si>
  <si>
    <t>Energija</t>
  </si>
  <si>
    <t>Materijal i dijel. za tek. i inv.</t>
  </si>
  <si>
    <t>Sitni inventar</t>
  </si>
  <si>
    <t>Službena odjeća i obuća</t>
  </si>
  <si>
    <t>Rashodi za usluge</t>
  </si>
  <si>
    <t>Usluge telefona, pošte i pr.</t>
  </si>
  <si>
    <t>Usluge tek. i inv. održavan.</t>
  </si>
  <si>
    <t xml:space="preserve">4.L. </t>
  </si>
  <si>
    <t>Usluge promidžbe i inf.</t>
  </si>
  <si>
    <t>Komunalne usluge</t>
  </si>
  <si>
    <t>Zdravstvene i vet. Usluge</t>
  </si>
  <si>
    <t>Intelektualne i osob. Usluge</t>
  </si>
  <si>
    <t>Računalne usluge</t>
  </si>
  <si>
    <t>Ostale usluge</t>
  </si>
  <si>
    <t>Pomoći  OŠ</t>
  </si>
  <si>
    <t>Premije osiguranja</t>
  </si>
  <si>
    <t>Članarine</t>
  </si>
  <si>
    <t>Pristojbe i naknade</t>
  </si>
  <si>
    <t>Ostali nesp.rash. posl.</t>
  </si>
  <si>
    <t>Financijski rashodi</t>
  </si>
  <si>
    <t>Ostali fin. Rashodi</t>
  </si>
  <si>
    <t>Bankarske usluge i us. pl.p.</t>
  </si>
  <si>
    <t>Naknade građanima i kuć.</t>
  </si>
  <si>
    <t>Ostale naknade građ. I kuć</t>
  </si>
  <si>
    <t>5.Đ</t>
  </si>
  <si>
    <t>Ministarstvo poljoprivrede</t>
  </si>
  <si>
    <t>Ostali rashodi</t>
  </si>
  <si>
    <t>Postrojenja i oprema</t>
  </si>
  <si>
    <t>Uredska oprema i namještaj</t>
  </si>
  <si>
    <t>Knjige, umjetnička djela</t>
  </si>
  <si>
    <t>Knjige</t>
  </si>
  <si>
    <t>Naknade za rad povjerenstva</t>
  </si>
  <si>
    <t>Rashodi za dodatna ulaganja</t>
  </si>
  <si>
    <t>Rash. za dod.ul. na nef. Im.</t>
  </si>
  <si>
    <t>Dodagna ulag. na građ. obj.</t>
  </si>
  <si>
    <t>Stručno usavršavanje zaposl.</t>
  </si>
  <si>
    <t>Naknada troškova os. i. RO</t>
  </si>
  <si>
    <t>09 Obrazovanje</t>
  </si>
  <si>
    <t>091 Predškolsko i osnovno obrazovanje</t>
  </si>
  <si>
    <t>0912 Osnovno obrazovanje</t>
  </si>
  <si>
    <t>096 Dodatne usluge u obrazovanju</t>
  </si>
  <si>
    <t xml:space="preserve">SVEUKUPNO </t>
  </si>
  <si>
    <t>Program 1001</t>
  </si>
  <si>
    <t>MINIMALNI STANDARD U OSNOVNOM ŠKOLSTVU- MATERIJALNI I FINANCIJSKI RASHODI</t>
  </si>
  <si>
    <t xml:space="preserve">Rashodi poslovanja </t>
  </si>
  <si>
    <t>Izvor4.1.</t>
  </si>
  <si>
    <t>DECENTRALIZIRANA SREDSTVA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</si>
  <si>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</si>
  <si>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</si>
  <si>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</si>
  <si>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</si>
  <si>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</si>
  <si>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</si>
  <si>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</si>
  <si>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</si>
  <si>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promidžbe i informiranja</t>
  </si>
  <si>
    <t>Zakupnine i najamnine</t>
  </si>
  <si>
    <t>Zdravstvene i veterinarske usluge</t>
  </si>
  <si>
    <t>Intelektualne i osobne usluge</t>
  </si>
  <si>
    <t>Ostali nespomenuti rashodi poslovanja</t>
  </si>
  <si>
    <t>Reprezentacija</t>
  </si>
  <si>
    <t>Članarine i norme</t>
  </si>
  <si>
    <t>Pristojbe i naknade-provjera diploma</t>
  </si>
  <si>
    <t>Financijski  rashodi</t>
  </si>
  <si>
    <t>Ostali financijski rashodi</t>
  </si>
  <si>
    <t>Bankarske usluge i usluge platnog prometa</t>
  </si>
  <si>
    <t>Naknade građanima i kućanstvima na temelju osiguranja i druge naknade</t>
  </si>
  <si>
    <t>Ostale naknade građanima i kućanstvima iz proračuna</t>
  </si>
  <si>
    <t>Naknade građanima i kućanstvima u naravi - vlastiti prijevoz učenika OŠ</t>
  </si>
  <si>
    <t>Aktivnost A100002</t>
  </si>
  <si>
    <t>TEKUĆE INVESTICIJSKO ODRŽAVANJE- minimalni standard</t>
  </si>
  <si>
    <t>Usluge tekućeg i investicijskog održavanja</t>
  </si>
  <si>
    <t>Aktivnost A100003</t>
  </si>
  <si>
    <t>Energenti</t>
  </si>
  <si>
    <t>KAPITALNO ULAGANJE U OSNOVNO ŠKOLSTVO</t>
  </si>
  <si>
    <t>4</t>
  </si>
  <si>
    <t>45</t>
  </si>
  <si>
    <t>Rashodi za dodatna ulaganja na nefinancijskoj imovini</t>
  </si>
  <si>
    <t>451</t>
  </si>
  <si>
    <t>Dodatna ulaganja na građevinskim objektima</t>
  </si>
  <si>
    <t>POJAČANI STANDARD U ŠKOLSTVU</t>
  </si>
  <si>
    <t>Tekući projekt T100006</t>
  </si>
  <si>
    <t>OSTALE IZVANŠKOLSKE AKTIVNOSTI - LJETO U M.G.</t>
  </si>
  <si>
    <t>Izvor1.1.</t>
  </si>
  <si>
    <t>Sitan inventar i auto gume</t>
  </si>
  <si>
    <t>Tekući projekt T100027</t>
  </si>
  <si>
    <t>MEĐUNARODNA SURADNJA</t>
  </si>
  <si>
    <t>Tekući projekt T100003</t>
  </si>
  <si>
    <t>NATJECANJA</t>
  </si>
  <si>
    <t>Naknade za rad predstavničkih i izvršnih tijela, povjerenstva i slično</t>
  </si>
  <si>
    <t>Tekući projekt  T100053</t>
  </si>
  <si>
    <t>PRIJEVOZ UČENIKA S TEŠKOĆAMA</t>
  </si>
  <si>
    <t>Naknade građanima i kućanstvima u novcu</t>
  </si>
  <si>
    <t>Tekući projekt T100041</t>
  </si>
  <si>
    <t>E-TEHNIČAR</t>
  </si>
  <si>
    <t>Plaće (Bruto)</t>
  </si>
  <si>
    <t>Doprinosi za obvezno zdravstveno osiguranje</t>
  </si>
  <si>
    <t>Naknade za prijevoz, rad na terenu i odvojeni život</t>
  </si>
  <si>
    <t>POTICANJE KORIŠTENJA SREDSTAVA IZ FONDOVA EU</t>
  </si>
  <si>
    <t xml:space="preserve">Tekući projekt T100011 </t>
  </si>
  <si>
    <t>NOVA ŠKOLSKA SHEMA VOĆA I POVRĆA TE MLIJEKA I MLIJEČNIH PROIZVODA</t>
  </si>
  <si>
    <t>Izvor5.Đ</t>
  </si>
  <si>
    <t>MINISTARSTVO POLJOPRIVREDE</t>
  </si>
  <si>
    <t>Naknade građanima i kućanstvima iz EU sredstava - Školska shema I Medni dan</t>
  </si>
  <si>
    <t>Program 1002</t>
  </si>
  <si>
    <t>KAPITALNO ULAGANJE</t>
  </si>
  <si>
    <t>Tekući projekt T00001</t>
  </si>
  <si>
    <t>OPREMA ŠKOLA</t>
  </si>
  <si>
    <t>Uređaji,strojevi i oprema za ostale namj.</t>
  </si>
  <si>
    <t xml:space="preserve">Tekući projekt T100002 </t>
  </si>
  <si>
    <t>DODATNA ULAGANJA</t>
  </si>
  <si>
    <t>Program 1003</t>
  </si>
  <si>
    <t>TEKUĆE I INVESTICIJSKO ODRŽAVNJE U ŠKOLSTVU</t>
  </si>
  <si>
    <t>TEKUĆE I INVESTICIJSKO ODRŽAVANJE U ŠKOLSTVU</t>
  </si>
  <si>
    <t>PROGRAMI OSNOVNIH ŠKOLA IZVAN ŽUPANIJSKOG PRORAČUNA</t>
  </si>
  <si>
    <t>POMOĆI OŠ</t>
  </si>
  <si>
    <t>Uredski materijal</t>
  </si>
  <si>
    <t>Materijal i dijelovi za tekuće i inv. odr.</t>
  </si>
  <si>
    <t>Usluge tekućeg i investic.održavanja</t>
  </si>
  <si>
    <t>Laboratorijske usluge</t>
  </si>
  <si>
    <t>Naknada troškova osobama iz. RO</t>
  </si>
  <si>
    <t>Pristojbe i naknade-nezap.invalida</t>
  </si>
  <si>
    <t>Troškovi sudskih postupaka</t>
  </si>
  <si>
    <t>Bankarske usluge i usluge platnog prom.</t>
  </si>
  <si>
    <t xml:space="preserve">Ostali rashodi </t>
  </si>
  <si>
    <t>IZVOR3.3.</t>
  </si>
  <si>
    <t>VLASTITI PRIHODI OŠ</t>
  </si>
  <si>
    <t>IZVOR4.L.</t>
  </si>
  <si>
    <t>PRIHODI ZA POSEBNE NAMJENE OŠ</t>
  </si>
  <si>
    <t>IZVOR6.3.</t>
  </si>
  <si>
    <t>DONACIJE OŠ</t>
  </si>
  <si>
    <t>ADMINISTRATIVNO, TEHNIČKO I STRUČNO OSOBLJE</t>
  </si>
  <si>
    <t>IZVOR5.K</t>
  </si>
  <si>
    <t>Plaće za posebne uvjete rada</t>
  </si>
  <si>
    <t>Doprinosi za obvezno osiguranje u slučaju nezaposlenosti-tužbe</t>
  </si>
  <si>
    <t>ŠKOLSKA KUHINJA</t>
  </si>
  <si>
    <t>Uredski materijal i ostali materija.rashodi</t>
  </si>
  <si>
    <t>Materijal za tekuće i inv.održavanje</t>
  </si>
  <si>
    <t>Ostali nespomen.rashodi poslovanja</t>
  </si>
  <si>
    <t>IZVOR4.L</t>
  </si>
  <si>
    <t>Sportska i glazbena oprema</t>
  </si>
  <si>
    <t>PRODUŽENI BORAVAK</t>
  </si>
  <si>
    <t>Uredski materijal i ostali materij. rashodi</t>
  </si>
  <si>
    <t>Tekući projekt T100009</t>
  </si>
  <si>
    <t>OSTALE IZVANUČIONIČKE AKTIVNOSTI</t>
  </si>
  <si>
    <t>3</t>
  </si>
  <si>
    <t>32</t>
  </si>
  <si>
    <t>Tekući projekt T100024</t>
  </si>
  <si>
    <t>OSPOSOBLJAVANJE BEZ ZASNIVANJA RADNOG ODNOSA</t>
  </si>
  <si>
    <t>31</t>
  </si>
  <si>
    <t>311</t>
  </si>
  <si>
    <t>3111</t>
  </si>
  <si>
    <t>321</t>
  </si>
  <si>
    <t>3212</t>
  </si>
  <si>
    <t>Naknade za prijevoz, za rad na terenu i odvojeni život</t>
  </si>
  <si>
    <t>3213</t>
  </si>
  <si>
    <t>Tekući projekt T100012</t>
  </si>
  <si>
    <t>Komunikacijska oprema</t>
  </si>
  <si>
    <t>Oprema za održavanje i zaštitu</t>
  </si>
  <si>
    <t>Instrumenti, uređaji i strojevi</t>
  </si>
  <si>
    <t>Uređaji, strojevi i oprema za ostale namjene</t>
  </si>
  <si>
    <t>Knjige, umjetnička djela i ostale izložbene vrijednosti</t>
  </si>
  <si>
    <t>IZVOR3.3</t>
  </si>
  <si>
    <t>IZVOR6.3</t>
  </si>
  <si>
    <t>Tekući projekt T100013</t>
  </si>
  <si>
    <t>4511</t>
  </si>
  <si>
    <t xml:space="preserve">Tekući projekt T100014 </t>
  </si>
  <si>
    <t>TEKUĆE I INVESTICIJSKO ODRŽAVANJE</t>
  </si>
  <si>
    <t>Usluge tekućeg i investicijs.održavanja</t>
  </si>
  <si>
    <t>Tekući projekt T100020</t>
  </si>
  <si>
    <t>NABAVA UDŽBENIKA ZA UČENIKE</t>
  </si>
  <si>
    <t>Naknade građanima i kućanstvima u naravi</t>
  </si>
  <si>
    <t>Knjige-UDŽBENICI NISU RADNI</t>
  </si>
  <si>
    <t>II POSEBNI DIO</t>
  </si>
  <si>
    <t>PLAN 2022.</t>
  </si>
  <si>
    <t>PLAN ZA 2023.</t>
  </si>
  <si>
    <t>0960 Dodatne usluge u obrazovanju</t>
  </si>
  <si>
    <t>097 Istraživanje i razvoj obrazovanja</t>
  </si>
  <si>
    <t>0970 Istraživanje i razvoj obrazovanja</t>
  </si>
  <si>
    <t>098 Usluge obrazovanja koje nisu drugdje svrstane</t>
  </si>
  <si>
    <t>0980 Usluge obrazovanja koje nisu drugdje svrstane</t>
  </si>
  <si>
    <t xml:space="preserve">                                  A. RAČUN PRIHODA I RASHODA</t>
  </si>
  <si>
    <t xml:space="preserve">                                                         RASHODI POSLOVANJA</t>
  </si>
  <si>
    <t>PLAN ZA 2024.</t>
  </si>
  <si>
    <t>Izvršenje 2022.</t>
  </si>
  <si>
    <t>Plan za 2024.</t>
  </si>
  <si>
    <t>Izvršenje 2022.**</t>
  </si>
  <si>
    <t>Naknade građanima i kućanstvima</t>
  </si>
  <si>
    <t>EUR</t>
  </si>
  <si>
    <t>Ravnateljica: Jasna Horvat, mag.prim.educ.</t>
  </si>
  <si>
    <t>PRSTEN POTPORE VII</t>
  </si>
  <si>
    <t>Tekući projekt T100058</t>
  </si>
  <si>
    <t>PRIHODI POSLOVANJA PREMA IZVORIMA FINANCIRANJA</t>
  </si>
  <si>
    <t>Brojčana oznaka i naziv</t>
  </si>
  <si>
    <t>Plan 2023.</t>
  </si>
  <si>
    <t>1 Opći prihodi i primici</t>
  </si>
  <si>
    <t xml:space="preserve">  1.1 Opći prihodi i primici</t>
  </si>
  <si>
    <t>3 Vlastiti prihodi</t>
  </si>
  <si>
    <t>3.3. Vlastiti prihodi OŠ</t>
  </si>
  <si>
    <t>4 Prihodi za posebne namjene</t>
  </si>
  <si>
    <t>4.1. Decentralizirana sredstva - OŠ</t>
  </si>
  <si>
    <t>4.L. Prihodi za posebne namjene - OŠ</t>
  </si>
  <si>
    <t>5 Pomoći</t>
  </si>
  <si>
    <t>5.Đ. Ministarstvo poljoprivrede</t>
  </si>
  <si>
    <t>5.K. Pomoći - OŠ</t>
  </si>
  <si>
    <t>6 Donacije</t>
  </si>
  <si>
    <t>6.3. Donacije - OŠ</t>
  </si>
  <si>
    <t>RASHODI POSLOVANJA PREMA IZVORIMA FINANCIRANJA</t>
  </si>
  <si>
    <t xml:space="preserve"> 1.1 Opći prihodi i primici</t>
  </si>
  <si>
    <t>4.1. Decentralizirana sredstva-OŠ</t>
  </si>
  <si>
    <t>Dop. za obv. osig.u sl. nez. tužbe</t>
  </si>
  <si>
    <t>OPSKRBA BESP. ZALIHAMA MENST. HIGIJ. POTREPŠTINA</t>
  </si>
  <si>
    <t>IZVOR 5.K</t>
  </si>
  <si>
    <t>Tekuće donacije u naravi</t>
  </si>
  <si>
    <t>Tekući projekt T100040</t>
  </si>
  <si>
    <t>STRUČNO USAVRŠAVANJE DJELATNIKA U ŠKOLSTVU</t>
  </si>
  <si>
    <t xml:space="preserve">Tekući projekt T100016 </t>
  </si>
  <si>
    <t>KNJIGE ZA ŠKOLSKU KNJIŽNICU</t>
  </si>
  <si>
    <t>Rash. za nab. pr. nef. Imovine</t>
  </si>
  <si>
    <t>Rashodi za nab. nef. imovine</t>
  </si>
  <si>
    <t>Naknade članovima povjerenstva</t>
  </si>
  <si>
    <t>IZVOR 4. L.</t>
  </si>
  <si>
    <t>5.k.</t>
  </si>
  <si>
    <t>PLAN  2024.</t>
  </si>
  <si>
    <t>PLAN 2024.</t>
  </si>
  <si>
    <t>PLAN 2025.</t>
  </si>
  <si>
    <t>PLAN  2025.</t>
  </si>
  <si>
    <t>PLAN ZA 2025.</t>
  </si>
  <si>
    <t xml:space="preserve"> FIN. PLAN 2025.</t>
  </si>
  <si>
    <t xml:space="preserve"> FIN. PLAN  ZA 2025.</t>
  </si>
  <si>
    <t>PLAN ZA 2026</t>
  </si>
  <si>
    <t>PLAN ZA 2026.</t>
  </si>
  <si>
    <t>PLAN 2026.</t>
  </si>
  <si>
    <t>FIN. PLAN ZA 2026.</t>
  </si>
  <si>
    <t xml:space="preserve">  FIN. PLAN 2026.</t>
  </si>
  <si>
    <t>PLAN  2026.</t>
  </si>
  <si>
    <t>FIN. PLAN 2026.</t>
  </si>
  <si>
    <t>6.3</t>
  </si>
  <si>
    <t>Izvor 561</t>
  </si>
  <si>
    <t>Europski soc. fond plus</t>
  </si>
  <si>
    <t>Stručno usavršavanje  zaposlenika</t>
  </si>
  <si>
    <t>Nacionalno sufin. EU projekta</t>
  </si>
  <si>
    <t>Europski soc. Fond</t>
  </si>
  <si>
    <t>Nacionalno suf. EU projekta</t>
  </si>
  <si>
    <t xml:space="preserve">OŠ ANTE KOVAČIĆA MARIJA GORICA SANACIJA ZGRADE-DOGRADNJA          </t>
  </si>
  <si>
    <t>Kapitalni projekt K100180</t>
  </si>
  <si>
    <t>REBALANS 2026.</t>
  </si>
  <si>
    <t>I. REBALANS FINANCIJSKOG PLANA PRORAČUNSKOG KORISNIKA OŠ ANTE KOVAČIĆA MARIJA GORICA
ZA 2026.</t>
  </si>
  <si>
    <t>Pomoći temeljem prijenosa EU sr.</t>
  </si>
  <si>
    <t>Tekuće pom. tem. prij. EU sred.</t>
  </si>
  <si>
    <t xml:space="preserve"> I. REBALANS FINANCIJSKOG PLANA   OŠ ANTE KOVAČIĆA MARIJA GORICA ZA 2026. GODINU</t>
  </si>
  <si>
    <t>REBALANS FIN. PLANA 2026.</t>
  </si>
  <si>
    <t>REBALANS FIN.PLANA 2026.</t>
  </si>
  <si>
    <t xml:space="preserve"> I. REBALANS FINANCIJSKOG PLANA PRORAČUNSKOG KORISNIKA OŠ ANTE KOVAČIĆA MARIJA GORICA
ZA 2026. </t>
  </si>
  <si>
    <t>REBALANAS FIN. PLANA 2026.</t>
  </si>
  <si>
    <t>5.K. Pomoći - EU</t>
  </si>
  <si>
    <t>I. REBALANS  FINANCIJSKOG PLANA PRORAČUNSKOG KORISNIKA OŠ ANTE KOVAČIĆA MARIJA GORICA ZA 2026. GODINU</t>
  </si>
  <si>
    <t>REBALANS FIN. PLANA  2026.</t>
  </si>
  <si>
    <t>PROGRAM ERASMUS IV.</t>
  </si>
  <si>
    <t>POMOĆI TEMELJEM PRIJ. EU SRED.</t>
  </si>
  <si>
    <t>Pomoći  OŠ - EU sred.</t>
  </si>
  <si>
    <t>Pomoći OŠ -EU sred.</t>
  </si>
  <si>
    <t>Pomoći OŠ - EU sred.</t>
  </si>
  <si>
    <t>Pomoći OŠ EU sredstva</t>
  </si>
  <si>
    <t xml:space="preserve"> I. REBALANS FINANCIJSKOG   PLANA  OŠ ANTE KOVAČIĆA MARIJA GORICA ZA 2026. GODINU
</t>
  </si>
  <si>
    <t>Izvršenje 2025.</t>
  </si>
  <si>
    <t>indeks</t>
  </si>
  <si>
    <t>IZVRŠENJE 2025.</t>
  </si>
  <si>
    <t>561-505 EU</t>
  </si>
  <si>
    <t>561-505</t>
  </si>
  <si>
    <t>Izvor 5.0.5.</t>
  </si>
  <si>
    <t>IZVOR5.0.A.</t>
  </si>
  <si>
    <t>IZVOR 5.0.A.</t>
  </si>
  <si>
    <t>POMOĆI IZ DRŽAVNOG PRORAČUNA</t>
  </si>
  <si>
    <t>izvršenje 30. 06. 2026.</t>
  </si>
  <si>
    <t>izvršenje 30. 06.</t>
  </si>
  <si>
    <t>izvršenje  30. 06.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</si>
</sst>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7"/>
      <color rgb="FFC00000"/>
      <name val="Arial"/>
      <family val="2"/>
      <charset val="238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b/>
      <sz val="8"/>
      <color rgb="FFFF0000"/>
      <name val="Arial"/>
      <family val="2"/>
      <charset val="238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indexed="8"/>
      <name val="Arial"/>
      <family val="2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b/>
      <sz val="8"/>
      <color rgb="FF000000"/>
      <name val="Arial"/>
      <family val="2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rgb="FF7030A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6"/>
      <color rgb="FFC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theme="2"/>
        <bgColor rgb="FFE1E1FF"/>
      </patternFill>
    </fill>
    <fill>
      <patternFill patternType="solid">
        <fgColor theme="0"/>
        <bgColor rgb="FFE1E1FF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C1C1FF"/>
      </patternFill>
    </fill>
    <fill>
      <patternFill patternType="solid">
        <fgColor rgb="FFFFFF00"/>
        <bgColor rgb="FFE1E1FF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rgb="FFE1E1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6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6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17" fillId="4" borderId="4" xfId="0" applyNumberFormat="1" applyFont="1" applyFill="1" applyBorder="1" applyAlignment="1" applyProtection="1">
      <alignment horizontal="center" vertical="center" wrapText="1"/>
    </xf>
    <xf numFmtId="0" fontId="18" fillId="2" borderId="3" xfId="0" quotePrefix="1" applyFont="1" applyFill="1" applyBorder="1" applyAlignment="1">
      <alignment horizontal="left" vertical="center"/>
    </xf>
    <xf numFmtId="3" fontId="9" fillId="2" borderId="4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6" borderId="3" xfId="0" applyNumberFormat="1" applyFont="1" applyFill="1" applyBorder="1" applyAlignment="1" applyProtection="1">
      <alignment horizontal="left" wrapText="1"/>
    </xf>
    <xf numFmtId="0" fontId="11" fillId="6" borderId="3" xfId="0" applyNumberFormat="1" applyFont="1" applyFill="1" applyBorder="1" applyAlignment="1" applyProtection="1">
      <alignment wrapText="1"/>
    </xf>
    <xf numFmtId="4" fontId="11" fillId="6" borderId="3" xfId="0" applyNumberFormat="1" applyFont="1" applyFill="1" applyBorder="1" applyAlignment="1" applyProtection="1"/>
    <xf numFmtId="4" fontId="20" fillId="6" borderId="3" xfId="0" applyNumberFormat="1" applyFont="1" applyFill="1" applyBorder="1" applyAlignment="1" applyProtection="1"/>
    <xf numFmtId="0" fontId="11" fillId="2" borderId="0" xfId="0" applyNumberFormat="1" applyFont="1" applyFill="1" applyBorder="1" applyAlignment="1" applyProtection="1"/>
    <xf numFmtId="0" fontId="21" fillId="7" borderId="3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left" vertical="center" wrapText="1" readingOrder="1"/>
    </xf>
    <xf numFmtId="4" fontId="22" fillId="7" borderId="3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 applyProtection="1"/>
    <xf numFmtId="0" fontId="21" fillId="8" borderId="3" xfId="0" applyFont="1" applyFill="1" applyBorder="1" applyAlignment="1">
      <alignment horizontal="left" vertical="center" wrapText="1"/>
    </xf>
    <xf numFmtId="0" fontId="21" fillId="8" borderId="3" xfId="0" applyFont="1" applyFill="1" applyBorder="1" applyAlignment="1">
      <alignment horizontal="left" vertical="center" wrapText="1" readingOrder="1"/>
    </xf>
    <xf numFmtId="4" fontId="22" fillId="8" borderId="3" xfId="0" applyNumberFormat="1" applyFont="1" applyFill="1" applyBorder="1" applyAlignment="1">
      <alignment horizontal="right" vertical="center" wrapText="1" readingOrder="1"/>
    </xf>
    <xf numFmtId="0" fontId="23" fillId="8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wrapText="1"/>
    </xf>
    <xf numFmtId="4" fontId="6" fillId="0" borderId="3" xfId="0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wrapText="1"/>
    </xf>
    <xf numFmtId="4" fontId="3" fillId="0" borderId="3" xfId="0" applyNumberFormat="1" applyFont="1" applyFill="1" applyBorder="1" applyAlignment="1" applyProtection="1">
      <alignment horizontal="right"/>
    </xf>
    <xf numFmtId="0" fontId="22" fillId="8" borderId="3" xfId="0" applyFont="1" applyFill="1" applyBorder="1" applyAlignment="1">
      <alignment horizontal="left" vertical="center" wrapText="1"/>
    </xf>
    <xf numFmtId="0" fontId="22" fillId="8" borderId="3" xfId="0" applyFont="1" applyFill="1" applyBorder="1" applyAlignment="1">
      <alignment horizontal="left" vertical="center" wrapText="1" readingOrder="1"/>
    </xf>
    <xf numFmtId="0" fontId="22" fillId="7" borderId="3" xfId="0" applyFont="1" applyFill="1" applyBorder="1" applyAlignment="1">
      <alignment horizontal="left" vertical="center" wrapText="1"/>
    </xf>
    <xf numFmtId="0" fontId="22" fillId="7" borderId="3" xfId="0" applyFont="1" applyFill="1" applyBorder="1" applyAlignment="1">
      <alignment horizontal="left" vertical="center" wrapText="1" readingOrder="1"/>
    </xf>
    <xf numFmtId="0" fontId="25" fillId="9" borderId="3" xfId="0" applyFont="1" applyFill="1" applyBorder="1" applyAlignment="1">
      <alignment horizontal="left" vertical="center" wrapText="1"/>
    </xf>
    <xf numFmtId="0" fontId="24" fillId="0" borderId="3" xfId="0" applyNumberFormat="1" applyFont="1" applyFill="1" applyBorder="1" applyAlignment="1" applyProtection="1">
      <alignment horizontal="center" wrapText="1"/>
    </xf>
    <xf numFmtId="0" fontId="24" fillId="0" borderId="3" xfId="0" applyNumberFormat="1" applyFont="1" applyFill="1" applyBorder="1" applyAlignment="1" applyProtection="1">
      <alignment wrapText="1"/>
    </xf>
    <xf numFmtId="4" fontId="24" fillId="0" borderId="3" xfId="0" applyNumberFormat="1" applyFont="1" applyFill="1" applyBorder="1" applyAlignment="1" applyProtection="1">
      <alignment horizontal="right"/>
    </xf>
    <xf numFmtId="4" fontId="26" fillId="7" borderId="3" xfId="0" applyNumberFormat="1" applyFont="1" applyFill="1" applyBorder="1" applyAlignment="1">
      <alignment horizontal="right" vertical="center" wrapText="1" readingOrder="1"/>
    </xf>
    <xf numFmtId="0" fontId="11" fillId="0" borderId="3" xfId="0" applyNumberFormat="1" applyFont="1" applyFill="1" applyBorder="1" applyAlignment="1" applyProtection="1">
      <alignment horizontal="center" wrapText="1"/>
    </xf>
    <xf numFmtId="0" fontId="11" fillId="0" borderId="3" xfId="0" applyNumberFormat="1" applyFont="1" applyFill="1" applyBorder="1" applyAlignment="1" applyProtection="1">
      <alignment wrapText="1"/>
    </xf>
    <xf numFmtId="4" fontId="11" fillId="0" borderId="3" xfId="0" applyNumberFormat="1" applyFont="1" applyFill="1" applyBorder="1" applyAlignment="1" applyProtection="1">
      <alignment horizontal="right"/>
    </xf>
    <xf numFmtId="0" fontId="26" fillId="8" borderId="3" xfId="0" applyFont="1" applyFill="1" applyBorder="1" applyAlignment="1">
      <alignment horizontal="left" vertical="center" wrapText="1"/>
    </xf>
    <xf numFmtId="4" fontId="11" fillId="8" borderId="3" xfId="0" applyNumberFormat="1" applyFont="1" applyFill="1" applyBorder="1" applyAlignment="1">
      <alignment horizontal="right" vertical="center" wrapText="1" readingOrder="1"/>
    </xf>
    <xf numFmtId="4" fontId="27" fillId="7" borderId="3" xfId="0" applyNumberFormat="1" applyFont="1" applyFill="1" applyBorder="1" applyAlignment="1">
      <alignment horizontal="right" vertical="center" wrapText="1" readingOrder="1"/>
    </xf>
    <xf numFmtId="0" fontId="28" fillId="0" borderId="3" xfId="0" applyNumberFormat="1" applyFont="1" applyFill="1" applyBorder="1" applyAlignment="1" applyProtection="1">
      <alignment horizontal="center" wrapText="1"/>
    </xf>
    <xf numFmtId="0" fontId="28" fillId="0" borderId="3" xfId="0" applyNumberFormat="1" applyFont="1" applyFill="1" applyBorder="1" applyAlignment="1" applyProtection="1">
      <alignment wrapText="1"/>
    </xf>
    <xf numFmtId="4" fontId="22" fillId="10" borderId="3" xfId="0" applyNumberFormat="1" applyFont="1" applyFill="1" applyBorder="1" applyAlignment="1">
      <alignment horizontal="right" vertical="center" wrapText="1" readingOrder="1"/>
    </xf>
    <xf numFmtId="0" fontId="29" fillId="8" borderId="3" xfId="0" applyFont="1" applyFill="1" applyBorder="1" applyAlignment="1">
      <alignment horizontal="left" vertical="center" wrapText="1"/>
    </xf>
    <xf numFmtId="0" fontId="30" fillId="0" borderId="0" xfId="0" quotePrefix="1" applyNumberFormat="1" applyFont="1" applyFill="1" applyBorder="1" applyAlignment="1" applyProtection="1"/>
    <xf numFmtId="0" fontId="19" fillId="0" borderId="3" xfId="0" applyNumberFormat="1" applyFont="1" applyFill="1" applyBorder="1" applyAlignment="1" applyProtection="1">
      <alignment horizontal="center" wrapText="1"/>
    </xf>
    <xf numFmtId="0" fontId="19" fillId="0" borderId="3" xfId="0" applyNumberFormat="1" applyFont="1" applyFill="1" applyBorder="1" applyAlignment="1" applyProtection="1">
      <alignment wrapText="1"/>
    </xf>
    <xf numFmtId="0" fontId="31" fillId="0" borderId="0" xfId="0" applyNumberFormat="1" applyFont="1" applyFill="1" applyBorder="1" applyAlignment="1" applyProtection="1"/>
    <xf numFmtId="0" fontId="26" fillId="8" borderId="3" xfId="0" applyFont="1" applyFill="1" applyBorder="1" applyAlignment="1">
      <alignment horizontal="left" vertical="center" wrapText="1" readingOrder="1"/>
    </xf>
    <xf numFmtId="0" fontId="32" fillId="8" borderId="3" xfId="0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 applyProtection="1">
      <alignment horizontal="right"/>
    </xf>
    <xf numFmtId="0" fontId="30" fillId="8" borderId="3" xfId="0" applyFont="1" applyFill="1" applyBorder="1" applyAlignment="1">
      <alignment horizontal="left" vertical="center" wrapText="1"/>
    </xf>
    <xf numFmtId="0" fontId="30" fillId="8" borderId="3" xfId="0" applyFont="1" applyFill="1" applyBorder="1" applyAlignment="1">
      <alignment horizontal="left" vertical="center" wrapText="1" readingOrder="1"/>
    </xf>
    <xf numFmtId="4" fontId="33" fillId="8" borderId="3" xfId="0" applyNumberFormat="1" applyFont="1" applyFill="1" applyBorder="1" applyAlignment="1">
      <alignment horizontal="right" vertical="center" wrapText="1" readingOrder="1"/>
    </xf>
    <xf numFmtId="0" fontId="34" fillId="8" borderId="3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4" fontId="36" fillId="0" borderId="3" xfId="0" applyNumberFormat="1" applyFont="1" applyFill="1" applyBorder="1" applyAlignment="1" applyProtection="1">
      <alignment horizontal="right"/>
    </xf>
    <xf numFmtId="0" fontId="33" fillId="0" borderId="3" xfId="0" applyFont="1" applyFill="1" applyBorder="1" applyAlignment="1">
      <alignment horizontal="left" vertical="center" wrapText="1" readingOrder="1"/>
    </xf>
    <xf numFmtId="0" fontId="37" fillId="11" borderId="3" xfId="0" applyFont="1" applyFill="1" applyBorder="1" applyAlignment="1">
      <alignment horizontal="center" vertical="center" wrapText="1" readingOrder="1"/>
    </xf>
    <xf numFmtId="0" fontId="37" fillId="11" borderId="3" xfId="0" applyFont="1" applyFill="1" applyBorder="1" applyAlignment="1">
      <alignment vertical="center" wrapText="1" readingOrder="1"/>
    </xf>
    <xf numFmtId="4" fontId="22" fillId="0" borderId="3" xfId="0" applyNumberFormat="1" applyFont="1" applyFill="1" applyBorder="1" applyAlignment="1">
      <alignment horizontal="right" vertical="center" wrapText="1" readingOrder="1"/>
    </xf>
    <xf numFmtId="0" fontId="37" fillId="0" borderId="3" xfId="0" applyFont="1" applyBorder="1" applyAlignment="1">
      <alignment horizontal="center" vertical="center" wrapText="1" readingOrder="1"/>
    </xf>
    <xf numFmtId="0" fontId="37" fillId="0" borderId="3" xfId="0" applyFont="1" applyBorder="1" applyAlignment="1">
      <alignment vertical="center" wrapText="1" readingOrder="1"/>
    </xf>
    <xf numFmtId="0" fontId="38" fillId="0" borderId="3" xfId="0" applyFont="1" applyBorder="1" applyAlignment="1">
      <alignment horizontal="center" vertical="center" wrapText="1" readingOrder="1"/>
    </xf>
    <xf numFmtId="0" fontId="38" fillId="0" borderId="3" xfId="0" applyFont="1" applyBorder="1" applyAlignment="1">
      <alignment vertical="center" wrapText="1" readingOrder="1"/>
    </xf>
    <xf numFmtId="0" fontId="37" fillId="11" borderId="3" xfId="0" applyFont="1" applyFill="1" applyBorder="1" applyAlignment="1">
      <alignment horizontal="left" vertical="center" wrapText="1" readingOrder="1"/>
    </xf>
    <xf numFmtId="0" fontId="37" fillId="0" borderId="3" xfId="0" applyFont="1" applyBorder="1" applyAlignment="1">
      <alignment horizontal="left" vertical="center" wrapText="1" readingOrder="1"/>
    </xf>
    <xf numFmtId="0" fontId="38" fillId="0" borderId="3" xfId="0" applyFont="1" applyBorder="1" applyAlignment="1">
      <alignment horizontal="left" vertical="center" wrapText="1" readingOrder="1"/>
    </xf>
    <xf numFmtId="4" fontId="21" fillId="8" borderId="3" xfId="0" applyNumberFormat="1" applyFont="1" applyFill="1" applyBorder="1" applyAlignment="1">
      <alignment horizontal="right" vertical="center" wrapText="1" readingOrder="1"/>
    </xf>
    <xf numFmtId="0" fontId="22" fillId="0" borderId="3" xfId="0" applyFont="1" applyFill="1" applyBorder="1" applyAlignment="1">
      <alignment horizontal="left" vertical="center" wrapText="1" readingOrder="1"/>
    </xf>
    <xf numFmtId="0" fontId="21" fillId="10" borderId="3" xfId="0" applyFont="1" applyFill="1" applyBorder="1" applyAlignment="1">
      <alignment horizontal="left" vertical="center" wrapText="1" readingOrder="1"/>
    </xf>
    <xf numFmtId="0" fontId="39" fillId="0" borderId="0" xfId="0" applyNumberFormat="1" applyFont="1" applyFill="1" applyBorder="1" applyAlignment="1" applyProtection="1"/>
    <xf numFmtId="0" fontId="40" fillId="8" borderId="3" xfId="0" applyFont="1" applyFill="1" applyBorder="1" applyAlignment="1">
      <alignment horizontal="left" vertical="center" wrapText="1"/>
    </xf>
    <xf numFmtId="0" fontId="40" fillId="8" borderId="3" xfId="0" applyFont="1" applyFill="1" applyBorder="1" applyAlignment="1">
      <alignment horizontal="left" vertical="center" wrapText="1" readingOrder="1"/>
    </xf>
    <xf numFmtId="0" fontId="41" fillId="8" borderId="3" xfId="0" applyFont="1" applyFill="1" applyBorder="1" applyAlignment="1">
      <alignment horizontal="left" vertical="center" wrapText="1"/>
    </xf>
    <xf numFmtId="0" fontId="41" fillId="8" borderId="3" xfId="0" applyFont="1" applyFill="1" applyBorder="1" applyAlignment="1">
      <alignment horizontal="left" vertical="center" wrapText="1" readingOrder="1"/>
    </xf>
    <xf numFmtId="4" fontId="42" fillId="8" borderId="3" xfId="0" applyNumberFormat="1" applyFont="1" applyFill="1" applyBorder="1" applyAlignment="1">
      <alignment horizontal="right" vertical="center" wrapText="1" readingOrder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12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/>
    <xf numFmtId="0" fontId="36" fillId="0" borderId="3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/>
    <xf numFmtId="0" fontId="37" fillId="0" borderId="0" xfId="0" applyFont="1" applyFill="1" applyAlignment="1">
      <alignment horizontal="left" vertical="center" wrapText="1" readingOrder="1"/>
    </xf>
    <xf numFmtId="0" fontId="6" fillId="0" borderId="3" xfId="0" applyNumberFormat="1" applyFont="1" applyFill="1" applyBorder="1" applyAlignment="1" applyProtection="1">
      <alignment horizontal="left" wrapText="1"/>
    </xf>
    <xf numFmtId="0" fontId="44" fillId="12" borderId="0" xfId="0" applyNumberFormat="1" applyFont="1" applyFill="1" applyBorder="1" applyAlignment="1" applyProtection="1">
      <alignment horizontal="center" wrapText="1"/>
    </xf>
    <xf numFmtId="0" fontId="45" fillId="12" borderId="0" xfId="0" applyNumberFormat="1" applyFont="1" applyFill="1" applyBorder="1" applyAlignment="1" applyProtection="1">
      <alignment wrapText="1"/>
    </xf>
    <xf numFmtId="0" fontId="45" fillId="1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 applyProtection="1">
      <alignment horizontal="right" wrapText="1"/>
    </xf>
    <xf numFmtId="0" fontId="17" fillId="4" borderId="3" xfId="0" applyNumberFormat="1" applyFont="1" applyFill="1" applyBorder="1" applyAlignment="1" applyProtection="1">
      <alignment horizontal="center" vertical="center" wrapText="1"/>
    </xf>
    <xf numFmtId="0" fontId="46" fillId="0" borderId="0" xfId="0" applyFont="1"/>
    <xf numFmtId="0" fontId="20" fillId="2" borderId="3" xfId="0" applyNumberFormat="1" applyFont="1" applyFill="1" applyBorder="1" applyAlignment="1" applyProtection="1">
      <alignment horizontal="left" vertical="center" wrapText="1"/>
    </xf>
    <xf numFmtId="3" fontId="47" fillId="2" borderId="3" xfId="0" applyNumberFormat="1" applyFont="1" applyFill="1" applyBorder="1" applyAlignment="1">
      <alignment horizontal="right"/>
    </xf>
    <xf numFmtId="0" fontId="48" fillId="2" borderId="3" xfId="0" applyNumberFormat="1" applyFont="1" applyFill="1" applyBorder="1" applyAlignment="1" applyProtection="1">
      <alignment horizontal="left" vertical="center" wrapText="1"/>
    </xf>
    <xf numFmtId="3" fontId="47" fillId="2" borderId="4" xfId="0" applyNumberFormat="1" applyFont="1" applyFill="1" applyBorder="1" applyAlignment="1">
      <alignment horizontal="right"/>
    </xf>
    <xf numFmtId="0" fontId="48" fillId="2" borderId="3" xfId="0" quotePrefix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/>
    </xf>
    <xf numFmtId="0" fontId="18" fillId="2" borderId="3" xfId="0" quotePrefix="1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/>
    </xf>
    <xf numFmtId="0" fontId="20" fillId="2" borderId="3" xfId="0" applyNumberFormat="1" applyFont="1" applyFill="1" applyBorder="1" applyAlignment="1" applyProtection="1">
      <alignment horizontal="left" vertical="center"/>
    </xf>
    <xf numFmtId="0" fontId="20" fillId="2" borderId="3" xfId="0" applyNumberFormat="1" applyFont="1" applyFill="1" applyBorder="1" applyAlignment="1" applyProtection="1">
      <alignment vertical="center" wrapText="1"/>
    </xf>
    <xf numFmtId="0" fontId="48" fillId="2" borderId="3" xfId="0" applyNumberFormat="1" applyFont="1" applyFill="1" applyBorder="1" applyAlignment="1" applyProtection="1">
      <alignment vertical="center" wrapText="1"/>
    </xf>
    <xf numFmtId="16" fontId="48" fillId="2" borderId="3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0" applyNumberFormat="1" applyFont="1" applyFill="1" applyBorder="1" applyAlignment="1" applyProtection="1">
      <alignment vertical="center" wrapText="1"/>
    </xf>
    <xf numFmtId="3" fontId="48" fillId="5" borderId="3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>
      <alignment horizontal="right"/>
    </xf>
    <xf numFmtId="3" fontId="49" fillId="2" borderId="3" xfId="0" applyNumberFormat="1" applyFont="1" applyFill="1" applyBorder="1" applyAlignment="1">
      <alignment horizontal="right"/>
    </xf>
    <xf numFmtId="3" fontId="48" fillId="2" borderId="4" xfId="0" applyNumberFormat="1" applyFont="1" applyFill="1" applyBorder="1" applyAlignment="1">
      <alignment horizontal="right"/>
    </xf>
    <xf numFmtId="16" fontId="18" fillId="2" borderId="3" xfId="0" quotePrefix="1" applyNumberFormat="1" applyFont="1" applyFill="1" applyBorder="1" applyAlignment="1">
      <alignment horizontal="left" vertical="center"/>
    </xf>
    <xf numFmtId="3" fontId="49" fillId="5" borderId="3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5" borderId="3" xfId="0" applyNumberFormat="1" applyFont="1" applyFill="1" applyBorder="1" applyAlignment="1" applyProtection="1">
      <alignment horizontal="center" vertical="center" wrapText="1"/>
    </xf>
    <xf numFmtId="4" fontId="3" fillId="5" borderId="3" xfId="0" applyNumberFormat="1" applyFont="1" applyFill="1" applyBorder="1" applyAlignment="1" applyProtection="1">
      <alignment horizontal="right"/>
    </xf>
    <xf numFmtId="4" fontId="6" fillId="5" borderId="3" xfId="0" applyNumberFormat="1" applyFont="1" applyFill="1" applyBorder="1" applyAlignment="1" applyProtection="1">
      <alignment horizontal="right"/>
    </xf>
    <xf numFmtId="3" fontId="20" fillId="2" borderId="4" xfId="0" applyNumberFormat="1" applyFont="1" applyFill="1" applyBorder="1" applyAlignment="1">
      <alignment horizontal="right"/>
    </xf>
    <xf numFmtId="3" fontId="20" fillId="2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 applyProtection="1">
      <alignment horizontal="right"/>
    </xf>
    <xf numFmtId="4" fontId="11" fillId="2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4" fontId="11" fillId="2" borderId="4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 applyProtection="1">
      <alignment horizontal="right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</xf>
    <xf numFmtId="0" fontId="10" fillId="2" borderId="3" xfId="0" quotePrefix="1" applyFont="1" applyFill="1" applyBorder="1" applyAlignment="1">
      <alignment horizontal="left" vertical="center"/>
    </xf>
    <xf numFmtId="4" fontId="9" fillId="2" borderId="4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0" fontId="11" fillId="2" borderId="3" xfId="0" quotePrefix="1" applyFont="1" applyFill="1" applyBorder="1" applyAlignment="1">
      <alignment horizontal="left" vertical="center"/>
    </xf>
    <xf numFmtId="4" fontId="11" fillId="2" borderId="3" xfId="0" applyNumberFormat="1" applyFont="1" applyFill="1" applyBorder="1" applyAlignment="1">
      <alignment horizontal="right"/>
    </xf>
    <xf numFmtId="0" fontId="11" fillId="2" borderId="3" xfId="0" quotePrefix="1" applyFont="1" applyFill="1" applyBorder="1" applyAlignment="1">
      <alignment horizontal="left" vertical="center" wrapText="1"/>
    </xf>
    <xf numFmtId="0" fontId="50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" fontId="51" fillId="2" borderId="4" xfId="0" applyNumberFormat="1" applyFont="1" applyFill="1" applyBorder="1" applyAlignment="1">
      <alignment horizontal="right"/>
    </xf>
    <xf numFmtId="4" fontId="51" fillId="2" borderId="3" xfId="0" applyNumberFormat="1" applyFont="1" applyFill="1" applyBorder="1" applyAlignment="1">
      <alignment horizontal="right"/>
    </xf>
    <xf numFmtId="4" fontId="52" fillId="2" borderId="4" xfId="0" applyNumberFormat="1" applyFont="1" applyFill="1" applyBorder="1" applyAlignment="1">
      <alignment horizontal="right"/>
    </xf>
    <xf numFmtId="4" fontId="52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vertical="center" wrapText="1"/>
    </xf>
    <xf numFmtId="0" fontId="53" fillId="9" borderId="3" xfId="0" applyFont="1" applyFill="1" applyBorder="1" applyAlignment="1">
      <alignment horizontal="left" vertical="center" wrapText="1"/>
    </xf>
    <xf numFmtId="0" fontId="27" fillId="8" borderId="3" xfId="0" applyFont="1" applyFill="1" applyBorder="1" applyAlignment="1">
      <alignment horizontal="left" vertical="center" wrapText="1"/>
    </xf>
    <xf numFmtId="3" fontId="48" fillId="13" borderId="3" xfId="0" applyNumberFormat="1" applyFont="1" applyFill="1" applyBorder="1" applyAlignment="1">
      <alignment horizontal="right"/>
    </xf>
    <xf numFmtId="4" fontId="54" fillId="2" borderId="4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center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 applyProtection="1">
      <alignment horizontal="right"/>
    </xf>
    <xf numFmtId="4" fontId="11" fillId="14" borderId="3" xfId="0" applyNumberFormat="1" applyFont="1" applyFill="1" applyBorder="1" applyAlignment="1" applyProtection="1">
      <alignment horizontal="right" vertical="center" wrapText="1"/>
    </xf>
    <xf numFmtId="3" fontId="9" fillId="2" borderId="3" xfId="0" applyNumberFormat="1" applyFont="1" applyFill="1" applyBorder="1" applyAlignment="1">
      <alignment horizontal="right"/>
    </xf>
    <xf numFmtId="3" fontId="11" fillId="3" borderId="3" xfId="0" applyNumberFormat="1" applyFont="1" applyFill="1" applyBorder="1" applyAlignment="1">
      <alignment horizontal="right"/>
    </xf>
    <xf numFmtId="3" fontId="11" fillId="2" borderId="1" xfId="0" quotePrefix="1" applyNumberFormat="1" applyFont="1" applyFill="1" applyBorder="1" applyAlignment="1">
      <alignment horizontal="right"/>
    </xf>
    <xf numFmtId="0" fontId="17" fillId="2" borderId="4" xfId="0" applyNumberFormat="1" applyFont="1" applyFill="1" applyBorder="1" applyAlignment="1" applyProtection="1">
      <alignment horizontal="center" vertical="center" wrapText="1"/>
    </xf>
    <xf numFmtId="0" fontId="17" fillId="2" borderId="3" xfId="0" applyNumberFormat="1" applyFont="1" applyFill="1" applyBorder="1" applyAlignment="1" applyProtection="1">
      <alignment horizontal="center" vertical="center" wrapText="1"/>
    </xf>
    <xf numFmtId="0" fontId="20" fillId="2" borderId="3" xfId="0" applyNumberFormat="1" applyFont="1" applyFill="1" applyBorder="1" applyAlignment="1" applyProtection="1">
      <alignment horizontal="center" vertical="center" wrapText="1"/>
    </xf>
    <xf numFmtId="4" fontId="51" fillId="2" borderId="4" xfId="0" applyNumberFormat="1" applyFont="1" applyFill="1" applyBorder="1" applyAlignment="1" applyProtection="1">
      <alignment vertical="center" wrapText="1"/>
    </xf>
    <xf numFmtId="4" fontId="51" fillId="2" borderId="3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 applyProtection="1">
      <alignment horizontal="right"/>
    </xf>
    <xf numFmtId="4" fontId="22" fillId="15" borderId="3" xfId="0" applyNumberFormat="1" applyFont="1" applyFill="1" applyBorder="1" applyAlignment="1">
      <alignment horizontal="right" vertical="center" wrapText="1" readingOrder="1"/>
    </xf>
    <xf numFmtId="4" fontId="9" fillId="0" borderId="3" xfId="0" applyNumberFormat="1" applyFont="1" applyFill="1" applyBorder="1" applyAlignment="1" applyProtection="1">
      <alignment horizontal="right"/>
    </xf>
    <xf numFmtId="4" fontId="11" fillId="7" borderId="3" xfId="0" applyNumberFormat="1" applyFont="1" applyFill="1" applyBorder="1" applyAlignment="1">
      <alignment horizontal="right" vertical="center" wrapText="1" readingOrder="1"/>
    </xf>
    <xf numFmtId="4" fontId="11" fillId="10" borderId="3" xfId="0" applyNumberFormat="1" applyFont="1" applyFill="1" applyBorder="1" applyAlignment="1">
      <alignment horizontal="right" vertical="center" wrapText="1" readingOrder="1"/>
    </xf>
    <xf numFmtId="4" fontId="55" fillId="0" borderId="3" xfId="0" applyNumberFormat="1" applyFont="1" applyFill="1" applyBorder="1" applyAlignment="1" applyProtection="1">
      <alignment horizontal="right"/>
    </xf>
    <xf numFmtId="4" fontId="26" fillId="8" borderId="3" xfId="0" applyNumberFormat="1" applyFont="1" applyFill="1" applyBorder="1" applyAlignment="1">
      <alignment horizontal="right" vertical="center" wrapText="1" readingOrder="1"/>
    </xf>
    <xf numFmtId="4" fontId="26" fillId="0" borderId="3" xfId="0" applyNumberFormat="1" applyFont="1" applyFill="1" applyBorder="1" applyAlignment="1" applyProtection="1">
      <alignment horizontal="right"/>
    </xf>
    <xf numFmtId="4" fontId="55" fillId="2" borderId="3" xfId="0" applyNumberFormat="1" applyFont="1" applyFill="1" applyBorder="1" applyAlignment="1" applyProtection="1">
      <alignment horizontal="right"/>
    </xf>
    <xf numFmtId="3" fontId="56" fillId="2" borderId="4" xfId="0" applyNumberFormat="1" applyFont="1" applyFill="1" applyBorder="1" applyAlignment="1">
      <alignment horizontal="right"/>
    </xf>
    <xf numFmtId="3" fontId="56" fillId="2" borderId="3" xfId="0" applyNumberFormat="1" applyFont="1" applyFill="1" applyBorder="1" applyAlignment="1">
      <alignment horizontal="right"/>
    </xf>
    <xf numFmtId="4" fontId="11" fillId="5" borderId="3" xfId="0" applyNumberFormat="1" applyFont="1" applyFill="1" applyBorder="1" applyAlignment="1" applyProtection="1"/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4" fontId="9" fillId="5" borderId="3" xfId="0" applyNumberFormat="1" applyFont="1" applyFill="1" applyBorder="1" applyAlignment="1" applyProtection="1">
      <alignment horizontal="right"/>
    </xf>
    <xf numFmtId="49" fontId="18" fillId="2" borderId="3" xfId="0" quotePrefix="1" applyNumberFormat="1" applyFont="1" applyFill="1" applyBorder="1" applyAlignment="1">
      <alignment horizontal="left" vertical="center"/>
    </xf>
    <xf numFmtId="49" fontId="48" fillId="2" borderId="3" xfId="0" applyNumberFormat="1" applyFont="1" applyFill="1" applyBorder="1" applyAlignment="1" applyProtection="1">
      <alignment horizontal="left" vertical="center" wrapText="1"/>
    </xf>
    <xf numFmtId="4" fontId="55" fillId="5" borderId="3" xfId="0" applyNumberFormat="1" applyFont="1" applyFill="1" applyBorder="1" applyAlignment="1" applyProtection="1">
      <alignment horizontal="right"/>
    </xf>
    <xf numFmtId="4" fontId="26" fillId="15" borderId="3" xfId="0" applyNumberFormat="1" applyFont="1" applyFill="1" applyBorder="1" applyAlignment="1">
      <alignment horizontal="right" vertical="center" wrapText="1" readingOrder="1"/>
    </xf>
    <xf numFmtId="4" fontId="22" fillId="16" borderId="3" xfId="0" applyNumberFormat="1" applyFont="1" applyFill="1" applyBorder="1" applyAlignment="1">
      <alignment horizontal="right" vertical="center" wrapText="1" readingOrder="1"/>
    </xf>
    <xf numFmtId="0" fontId="55" fillId="17" borderId="3" xfId="0" applyNumberFormat="1" applyFont="1" applyFill="1" applyBorder="1" applyAlignment="1" applyProtection="1">
      <alignment horizontal="center" wrapText="1"/>
    </xf>
    <xf numFmtId="0" fontId="55" fillId="17" borderId="3" xfId="0" applyNumberFormat="1" applyFont="1" applyFill="1" applyBorder="1" applyAlignment="1" applyProtection="1">
      <alignment wrapText="1"/>
    </xf>
    <xf numFmtId="4" fontId="3" fillId="17" borderId="3" xfId="0" applyNumberFormat="1" applyFont="1" applyFill="1" applyBorder="1" applyAlignment="1" applyProtection="1">
      <alignment horizontal="right"/>
    </xf>
    <xf numFmtId="4" fontId="9" fillId="17" borderId="3" xfId="0" applyNumberFormat="1" applyFont="1" applyFill="1" applyBorder="1" applyAlignment="1" applyProtection="1">
      <alignment horizontal="right"/>
    </xf>
    <xf numFmtId="3" fontId="48" fillId="18" borderId="3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 wrapText="1"/>
    </xf>
    <xf numFmtId="3" fontId="48" fillId="19" borderId="3" xfId="0" applyNumberFormat="1" applyFont="1" applyFill="1" applyBorder="1" applyAlignment="1">
      <alignment horizontal="right"/>
    </xf>
    <xf numFmtId="3" fontId="48" fillId="19" borderId="4" xfId="0" applyNumberFormat="1" applyFont="1" applyFill="1" applyBorder="1" applyAlignment="1">
      <alignment horizontal="right"/>
    </xf>
    <xf numFmtId="3" fontId="48" fillId="20" borderId="3" xfId="0" applyNumberFormat="1" applyFont="1" applyFill="1" applyBorder="1" applyAlignment="1">
      <alignment horizontal="right"/>
    </xf>
    <xf numFmtId="0" fontId="22" fillId="21" borderId="3" xfId="0" applyFont="1" applyFill="1" applyBorder="1" applyAlignment="1">
      <alignment horizontal="left" vertical="center" wrapText="1" readingOrder="1"/>
    </xf>
    <xf numFmtId="4" fontId="22" fillId="21" borderId="3" xfId="0" applyNumberFormat="1" applyFont="1" applyFill="1" applyBorder="1" applyAlignment="1">
      <alignment horizontal="right" vertical="center" wrapText="1" readingOrder="1"/>
    </xf>
    <xf numFmtId="0" fontId="57" fillId="12" borderId="3" xfId="0" applyNumberFormat="1" applyFont="1" applyFill="1" applyBorder="1" applyAlignment="1" applyProtection="1">
      <alignment horizontal="center" vertical="center" wrapText="1"/>
    </xf>
    <xf numFmtId="0" fontId="58" fillId="2" borderId="3" xfId="0" applyNumberFormat="1" applyFont="1" applyFill="1" applyBorder="1" applyAlignment="1" applyProtection="1">
      <alignment horizontal="center" vertical="center" wrapText="1"/>
    </xf>
    <xf numFmtId="0" fontId="59" fillId="2" borderId="3" xfId="0" applyNumberFormat="1" applyFont="1" applyFill="1" applyBorder="1" applyAlignment="1" applyProtection="1">
      <alignment horizontal="center" vertical="center" wrapText="1"/>
    </xf>
    <xf numFmtId="0" fontId="60" fillId="19" borderId="3" xfId="0" applyNumberFormat="1" applyFont="1" applyFill="1" applyBorder="1" applyAlignment="1" applyProtection="1">
      <alignment horizontal="center" vertical="center" wrapText="1"/>
    </xf>
    <xf numFmtId="0" fontId="61" fillId="0" borderId="3" xfId="0" applyNumberFormat="1" applyFont="1" applyFill="1" applyBorder="1" applyAlignment="1" applyProtection="1">
      <alignment horizont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4" fillId="0" borderId="0" xfId="0" applyNumberFormat="1" applyFont="1" applyFill="1" applyBorder="1" applyAlignment="1" applyProtection="1">
      <alignment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43" fillId="0" borderId="1" xfId="0" applyNumberFormat="1" applyFont="1" applyFill="1" applyBorder="1" applyAlignment="1" applyProtection="1">
      <alignment horizontal="center" vertical="center"/>
    </xf>
    <xf numFmtId="0" fontId="43" fillId="0" borderId="2" xfId="0" applyNumberFormat="1" applyFont="1" applyFill="1" applyBorder="1" applyAlignment="1" applyProtection="1">
      <alignment horizontal="center" vertical="center"/>
    </xf>
    <xf numFmtId="0" fontId="43" fillId="0" borderId="4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opLeftCell="A4" workbookViewId="0">
      <selection activeCell="G33" sqref="G33"/>
    </sheetView>
  </sheetViews>
  <sheetFormatPr defaultRowHeight="15" x14ac:dyDescent="0.25"/>
  <cols>
    <col min="5" max="5" width="25.28515625" customWidth="1"/>
    <col min="6" max="6" width="25.28515625" hidden="1" customWidth="1"/>
    <col min="7" max="7" width="25.28515625" customWidth="1"/>
    <col min="8" max="13" width="25.28515625" hidden="1" customWidth="1"/>
    <col min="14" max="14" width="20.7109375" hidden="1" customWidth="1"/>
    <col min="15" max="15" width="19.42578125" customWidth="1"/>
    <col min="16" max="16" width="25.28515625" customWidth="1"/>
    <col min="17" max="17" width="16.28515625" bestFit="1" customWidth="1"/>
    <col min="18" max="18" width="14.7109375" customWidth="1"/>
    <col min="19" max="19" width="12.42578125" customWidth="1"/>
  </cols>
  <sheetData>
    <row r="1" spans="1:20" ht="42" customHeight="1" x14ac:dyDescent="0.25">
      <c r="A1" s="239" t="s">
        <v>338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24"/>
      <c r="R1" s="43"/>
    </row>
    <row r="2" spans="1:20" ht="18" customHeight="1" x14ac:dyDescent="0.25">
      <c r="A2" s="5"/>
      <c r="B2" s="5"/>
      <c r="C2" s="5"/>
      <c r="D2" s="5"/>
      <c r="E2" s="5"/>
      <c r="F2" s="5"/>
      <c r="G2" s="24"/>
      <c r="H2" s="5"/>
      <c r="I2" s="24"/>
      <c r="J2" s="5"/>
      <c r="K2" s="24"/>
      <c r="L2" s="24"/>
      <c r="M2" s="5"/>
      <c r="N2" s="24"/>
      <c r="O2" s="24"/>
      <c r="P2" s="5"/>
      <c r="Q2" s="24"/>
      <c r="R2" s="24"/>
    </row>
    <row r="3" spans="1:20" ht="15.75" x14ac:dyDescent="0.25">
      <c r="A3" s="239" t="s">
        <v>28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41"/>
      <c r="N3" s="241"/>
      <c r="O3" s="241"/>
      <c r="P3" s="241"/>
      <c r="Q3" s="226"/>
      <c r="R3" s="45"/>
    </row>
    <row r="4" spans="1:20" ht="18" x14ac:dyDescent="0.25">
      <c r="A4" s="5"/>
      <c r="B4" s="5"/>
      <c r="C4" s="5"/>
      <c r="D4" s="5"/>
      <c r="E4" s="5"/>
      <c r="F4" s="5"/>
      <c r="G4" s="24"/>
      <c r="H4" s="5"/>
      <c r="I4" s="24"/>
      <c r="J4" s="5"/>
      <c r="K4" s="24"/>
      <c r="L4" s="24"/>
      <c r="M4" s="6"/>
      <c r="N4" s="6"/>
      <c r="O4" s="6"/>
      <c r="P4" s="6"/>
      <c r="Q4" s="6"/>
      <c r="R4" s="6"/>
    </row>
    <row r="5" spans="1:20" ht="18" customHeight="1" x14ac:dyDescent="0.25">
      <c r="A5" s="239" t="s">
        <v>31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25"/>
      <c r="R5" s="44"/>
    </row>
    <row r="6" spans="1:20" ht="18" x14ac:dyDescent="0.25">
      <c r="A6" s="1"/>
      <c r="B6" s="2"/>
      <c r="C6" s="2"/>
      <c r="D6" s="2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36" t="s">
        <v>45</v>
      </c>
      <c r="Q6" s="36"/>
      <c r="R6" s="36" t="s">
        <v>279</v>
      </c>
    </row>
    <row r="7" spans="1:20" ht="25.5" x14ac:dyDescent="0.25">
      <c r="A7" s="25"/>
      <c r="B7" s="26"/>
      <c r="C7" s="26"/>
      <c r="D7" s="27"/>
      <c r="E7" s="28"/>
      <c r="F7" s="156" t="s">
        <v>277</v>
      </c>
      <c r="G7" s="4" t="s">
        <v>356</v>
      </c>
      <c r="H7" s="4" t="s">
        <v>33</v>
      </c>
      <c r="I7" s="4" t="s">
        <v>33</v>
      </c>
      <c r="J7" s="4" t="s">
        <v>37</v>
      </c>
      <c r="K7" s="4" t="s">
        <v>37</v>
      </c>
      <c r="L7" s="4" t="s">
        <v>276</v>
      </c>
      <c r="M7" s="4" t="s">
        <v>38</v>
      </c>
      <c r="N7" s="4" t="s">
        <v>314</v>
      </c>
      <c r="O7" s="4" t="s">
        <v>319</v>
      </c>
      <c r="P7" s="4" t="s">
        <v>325</v>
      </c>
      <c r="Q7" s="4" t="s">
        <v>337</v>
      </c>
      <c r="R7" s="4" t="s">
        <v>365</v>
      </c>
      <c r="S7" s="4" t="s">
        <v>357</v>
      </c>
      <c r="T7" s="4" t="s">
        <v>357</v>
      </c>
    </row>
    <row r="8" spans="1:20" x14ac:dyDescent="0.25">
      <c r="A8" s="242" t="s">
        <v>0</v>
      </c>
      <c r="B8" s="243"/>
      <c r="C8" s="243"/>
      <c r="D8" s="243"/>
      <c r="E8" s="244"/>
      <c r="F8" s="29">
        <v>4793996</v>
      </c>
      <c r="G8" s="29">
        <v>485909</v>
      </c>
      <c r="H8" s="29">
        <v>8516238</v>
      </c>
      <c r="I8" s="29">
        <f>H8/7.5345</f>
        <v>1130299.0244873581</v>
      </c>
      <c r="J8" s="29">
        <v>5217546</v>
      </c>
      <c r="K8" s="29">
        <f>J8/7.5345</f>
        <v>692487.35815249849</v>
      </c>
      <c r="L8" s="29">
        <v>963021</v>
      </c>
      <c r="M8" s="29">
        <v>5217546</v>
      </c>
      <c r="N8" s="29">
        <v>973284</v>
      </c>
      <c r="O8" s="191">
        <v>1214799</v>
      </c>
      <c r="P8" s="191">
        <v>2225798</v>
      </c>
      <c r="Q8" s="191">
        <v>2250798</v>
      </c>
      <c r="R8" s="191">
        <v>515453</v>
      </c>
      <c r="S8" s="150">
        <v>106</v>
      </c>
      <c r="T8" s="191">
        <v>23</v>
      </c>
    </row>
    <row r="9" spans="1:20" x14ac:dyDescent="0.25">
      <c r="A9" s="245" t="s">
        <v>1</v>
      </c>
      <c r="B9" s="238"/>
      <c r="C9" s="238"/>
      <c r="D9" s="238"/>
      <c r="E9" s="246"/>
      <c r="F9" s="30">
        <v>4793996</v>
      </c>
      <c r="G9" s="29">
        <v>485909</v>
      </c>
      <c r="H9" s="30">
        <v>8516238</v>
      </c>
      <c r="I9" s="29">
        <f>H9/7.5345</f>
        <v>1130299.0244873581</v>
      </c>
      <c r="J9" s="30">
        <v>5217546</v>
      </c>
      <c r="K9" s="29">
        <f t="shared" ref="K9:L14" si="0">J9/7.5345</f>
        <v>692487.35815249849</v>
      </c>
      <c r="L9" s="29">
        <v>963021</v>
      </c>
      <c r="M9" s="30">
        <v>5217546</v>
      </c>
      <c r="N9" s="29">
        <v>973284</v>
      </c>
      <c r="O9" s="29">
        <v>1214799</v>
      </c>
      <c r="P9" s="29">
        <v>2225798</v>
      </c>
      <c r="Q9" s="29">
        <v>2250798</v>
      </c>
      <c r="R9" s="29">
        <v>515453.17</v>
      </c>
      <c r="S9" s="150">
        <v>106</v>
      </c>
      <c r="T9" s="29">
        <v>23</v>
      </c>
    </row>
    <row r="10" spans="1:20" x14ac:dyDescent="0.25">
      <c r="A10" s="247" t="s">
        <v>2</v>
      </c>
      <c r="B10" s="246"/>
      <c r="C10" s="246"/>
      <c r="D10" s="246"/>
      <c r="E10" s="246"/>
      <c r="F10" s="30"/>
      <c r="G10" s="29"/>
      <c r="H10" s="30"/>
      <c r="I10" s="29">
        <f t="shared" ref="I10:I14" si="1">H10/7.5345</f>
        <v>0</v>
      </c>
      <c r="J10" s="30"/>
      <c r="K10" s="29">
        <f t="shared" si="0"/>
        <v>0</v>
      </c>
      <c r="L10" s="29">
        <f t="shared" si="0"/>
        <v>0</v>
      </c>
      <c r="M10" s="30"/>
      <c r="N10" s="29">
        <f>M10/7.5345</f>
        <v>0</v>
      </c>
      <c r="O10" s="29">
        <f>N10/7.5345</f>
        <v>0</v>
      </c>
      <c r="P10" s="29">
        <f>O10/7.5345</f>
        <v>0</v>
      </c>
      <c r="Q10" s="29">
        <f>P10/7.5345</f>
        <v>0</v>
      </c>
      <c r="R10" s="29">
        <f>P10/7.5345</f>
        <v>0</v>
      </c>
      <c r="S10" s="29">
        <f>R10/7.5345</f>
        <v>0</v>
      </c>
      <c r="T10" s="29">
        <f>S10/7.5345</f>
        <v>0</v>
      </c>
    </row>
    <row r="11" spans="1:20" x14ac:dyDescent="0.25">
      <c r="A11" s="37" t="s">
        <v>3</v>
      </c>
      <c r="B11" s="38"/>
      <c r="C11" s="38"/>
      <c r="D11" s="38"/>
      <c r="E11" s="38"/>
      <c r="F11" s="29">
        <v>4753334</v>
      </c>
      <c r="G11" s="29">
        <v>518921</v>
      </c>
      <c r="H11" s="29">
        <v>8536239</v>
      </c>
      <c r="I11" s="29">
        <v>1132953</v>
      </c>
      <c r="J11" s="29">
        <v>5217546</v>
      </c>
      <c r="K11" s="29">
        <f t="shared" si="0"/>
        <v>692487.35815249849</v>
      </c>
      <c r="L11" s="29">
        <v>963021</v>
      </c>
      <c r="M11" s="29">
        <v>5217546</v>
      </c>
      <c r="N11" s="29">
        <v>973284</v>
      </c>
      <c r="O11" s="29">
        <v>1214799</v>
      </c>
      <c r="P11" s="29">
        <v>2225798</v>
      </c>
      <c r="Q11" s="29">
        <v>2250798</v>
      </c>
      <c r="R11" s="29">
        <v>523183</v>
      </c>
      <c r="S11" s="150">
        <v>100</v>
      </c>
      <c r="T11" s="29">
        <v>23</v>
      </c>
    </row>
    <row r="12" spans="1:20" x14ac:dyDescent="0.25">
      <c r="A12" s="237" t="s">
        <v>4</v>
      </c>
      <c r="B12" s="238"/>
      <c r="C12" s="238"/>
      <c r="D12" s="238"/>
      <c r="E12" s="238"/>
      <c r="F12" s="30">
        <v>4753334</v>
      </c>
      <c r="G12" s="29">
        <v>518921</v>
      </c>
      <c r="H12" s="30">
        <v>8536239</v>
      </c>
      <c r="I12" s="29">
        <v>1132953</v>
      </c>
      <c r="J12" s="30">
        <v>5217546</v>
      </c>
      <c r="K12" s="29">
        <f t="shared" si="0"/>
        <v>692487.35815249849</v>
      </c>
      <c r="L12" s="29">
        <v>963021</v>
      </c>
      <c r="M12" s="30">
        <v>5217546</v>
      </c>
      <c r="N12" s="29">
        <v>973284</v>
      </c>
      <c r="O12" s="29">
        <v>1214799</v>
      </c>
      <c r="P12" s="29">
        <v>2225798</v>
      </c>
      <c r="Q12" s="29">
        <v>2250798</v>
      </c>
      <c r="R12" s="29">
        <v>523183</v>
      </c>
      <c r="S12" s="29">
        <v>100</v>
      </c>
      <c r="T12" s="29">
        <v>23</v>
      </c>
    </row>
    <row r="13" spans="1:20" x14ac:dyDescent="0.25">
      <c r="A13" s="251" t="s">
        <v>5</v>
      </c>
      <c r="B13" s="246"/>
      <c r="C13" s="246"/>
      <c r="D13" s="246"/>
      <c r="E13" s="246"/>
      <c r="F13" s="31"/>
      <c r="G13" s="29">
        <f t="shared" ref="G13" si="2">F13/7.5345</f>
        <v>0</v>
      </c>
      <c r="H13" s="31"/>
      <c r="I13" s="29">
        <f t="shared" si="1"/>
        <v>0</v>
      </c>
      <c r="J13" s="31"/>
      <c r="K13" s="29">
        <f t="shared" si="0"/>
        <v>0</v>
      </c>
      <c r="L13" s="29">
        <f t="shared" si="0"/>
        <v>0</v>
      </c>
      <c r="M13" s="31"/>
      <c r="N13" s="29">
        <f t="shared" ref="N13:Q14" si="3">M13/7.5345</f>
        <v>0</v>
      </c>
      <c r="O13" s="29">
        <f t="shared" si="3"/>
        <v>0</v>
      </c>
      <c r="P13" s="29">
        <f t="shared" si="3"/>
        <v>0</v>
      </c>
      <c r="Q13" s="29">
        <f t="shared" si="3"/>
        <v>0</v>
      </c>
      <c r="R13" s="31">
        <v>0</v>
      </c>
      <c r="S13" s="29">
        <v>0</v>
      </c>
      <c r="T13" s="29">
        <v>0</v>
      </c>
    </row>
    <row r="14" spans="1:20" x14ac:dyDescent="0.25">
      <c r="A14" s="250" t="s">
        <v>6</v>
      </c>
      <c r="B14" s="243"/>
      <c r="C14" s="243"/>
      <c r="D14" s="243"/>
      <c r="E14" s="243"/>
      <c r="F14" s="29">
        <v>40662</v>
      </c>
      <c r="G14" s="29">
        <v>0</v>
      </c>
      <c r="H14" s="29">
        <v>20000</v>
      </c>
      <c r="I14" s="29">
        <f t="shared" si="1"/>
        <v>2654.4561682925209</v>
      </c>
      <c r="J14" s="32">
        <v>0</v>
      </c>
      <c r="K14" s="29">
        <f t="shared" si="0"/>
        <v>0</v>
      </c>
      <c r="L14" s="29">
        <f t="shared" si="0"/>
        <v>0</v>
      </c>
      <c r="M14" s="32">
        <v>0</v>
      </c>
      <c r="N14" s="29">
        <f t="shared" si="3"/>
        <v>0</v>
      </c>
      <c r="O14" s="29">
        <f t="shared" si="3"/>
        <v>0</v>
      </c>
      <c r="P14" s="29">
        <f t="shared" si="3"/>
        <v>0</v>
      </c>
      <c r="Q14" s="29">
        <f t="shared" si="3"/>
        <v>0</v>
      </c>
      <c r="R14" s="32">
        <v>0</v>
      </c>
      <c r="S14" s="29">
        <f t="shared" ref="S14:T14" si="4">R14/7.5345</f>
        <v>0</v>
      </c>
      <c r="T14" s="29">
        <f t="shared" si="4"/>
        <v>0</v>
      </c>
    </row>
    <row r="15" spans="1:20" ht="18" x14ac:dyDescent="0.25">
      <c r="A15" s="5"/>
      <c r="B15" s="9"/>
      <c r="C15" s="9"/>
      <c r="D15" s="9"/>
      <c r="E15" s="9"/>
      <c r="F15" s="9"/>
      <c r="G15" s="22"/>
      <c r="H15" s="9"/>
      <c r="I15" s="22"/>
      <c r="J15" s="3"/>
      <c r="K15" s="23"/>
      <c r="L15" s="23"/>
      <c r="M15" s="3"/>
      <c r="N15" s="23"/>
      <c r="O15" s="23"/>
      <c r="P15" s="3"/>
      <c r="Q15" s="23"/>
      <c r="R15" s="23"/>
    </row>
    <row r="16" spans="1:20" ht="18" customHeight="1" x14ac:dyDescent="0.25">
      <c r="A16" s="239" t="s">
        <v>32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24"/>
      <c r="R16" s="44"/>
    </row>
    <row r="17" spans="1:20" ht="18" x14ac:dyDescent="0.25">
      <c r="A17" s="24"/>
      <c r="B17" s="22"/>
      <c r="C17" s="22"/>
      <c r="D17" s="22"/>
      <c r="E17" s="22"/>
      <c r="F17" s="22"/>
      <c r="G17" s="22"/>
      <c r="H17" s="22"/>
      <c r="I17" s="22"/>
      <c r="J17" s="23"/>
      <c r="K17" s="23"/>
      <c r="L17" s="23"/>
      <c r="M17" s="23"/>
      <c r="N17" s="23"/>
      <c r="O17" s="187" t="s">
        <v>45</v>
      </c>
      <c r="P17" s="23"/>
      <c r="Q17" s="23"/>
      <c r="R17" s="23"/>
      <c r="S17" s="23"/>
    </row>
    <row r="18" spans="1:20" ht="25.5" x14ac:dyDescent="0.25">
      <c r="A18" s="25"/>
      <c r="B18" s="26"/>
      <c r="C18" s="26"/>
      <c r="D18" s="27"/>
      <c r="E18" s="28"/>
      <c r="F18" s="4" t="s">
        <v>275</v>
      </c>
      <c r="G18" s="4" t="s">
        <v>356</v>
      </c>
      <c r="H18" s="4" t="s">
        <v>12</v>
      </c>
      <c r="I18" s="4" t="s">
        <v>12</v>
      </c>
      <c r="J18" s="4" t="s">
        <v>37</v>
      </c>
      <c r="K18" s="4" t="s">
        <v>37</v>
      </c>
      <c r="L18" s="4" t="s">
        <v>276</v>
      </c>
      <c r="M18" s="4" t="s">
        <v>38</v>
      </c>
      <c r="N18" s="4" t="s">
        <v>315</v>
      </c>
      <c r="O18" s="186" t="s">
        <v>316</v>
      </c>
      <c r="P18" s="4" t="s">
        <v>323</v>
      </c>
      <c r="Q18" s="4" t="s">
        <v>337</v>
      </c>
      <c r="R18" s="4" t="s">
        <v>365</v>
      </c>
      <c r="S18" s="4" t="s">
        <v>357</v>
      </c>
      <c r="T18" s="4" t="s">
        <v>357</v>
      </c>
    </row>
    <row r="19" spans="1:20" ht="15.75" customHeight="1" x14ac:dyDescent="0.25">
      <c r="A19" s="245" t="s">
        <v>8</v>
      </c>
      <c r="B19" s="248"/>
      <c r="C19" s="248"/>
      <c r="D19" s="248"/>
      <c r="E19" s="249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x14ac:dyDescent="0.25">
      <c r="A20" s="245" t="s">
        <v>9</v>
      </c>
      <c r="B20" s="238"/>
      <c r="C20" s="238"/>
      <c r="D20" s="238"/>
      <c r="E20" s="238"/>
      <c r="F20" s="31"/>
      <c r="G20" s="31"/>
      <c r="H20" s="31"/>
      <c r="I20" s="31"/>
      <c r="J20" s="31"/>
      <c r="K20" s="31"/>
      <c r="L20" s="31"/>
      <c r="M20" s="31"/>
      <c r="N20" s="31"/>
      <c r="O20" s="29"/>
      <c r="P20" s="31"/>
      <c r="Q20" s="31"/>
      <c r="R20" s="31"/>
      <c r="S20" s="31"/>
      <c r="T20" s="31"/>
    </row>
    <row r="21" spans="1:20" x14ac:dyDescent="0.25">
      <c r="A21" s="250" t="s">
        <v>10</v>
      </c>
      <c r="B21" s="243"/>
      <c r="C21" s="243"/>
      <c r="D21" s="243"/>
      <c r="E21" s="243"/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/>
      <c r="M21" s="29">
        <v>0</v>
      </c>
      <c r="N21" s="29"/>
      <c r="O21" s="29">
        <v>0</v>
      </c>
      <c r="P21" s="29">
        <v>0</v>
      </c>
      <c r="Q21" s="29"/>
      <c r="R21" s="29">
        <v>0</v>
      </c>
      <c r="S21" s="29">
        <v>0</v>
      </c>
      <c r="T21" s="29">
        <v>0</v>
      </c>
    </row>
    <row r="22" spans="1:20" ht="18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</row>
    <row r="23" spans="1:20" ht="18" customHeight="1" x14ac:dyDescent="0.25">
      <c r="A23" s="239" t="s">
        <v>41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24"/>
      <c r="R23" s="44"/>
    </row>
    <row r="24" spans="1:20" ht="18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</row>
    <row r="25" spans="1:20" ht="25.5" x14ac:dyDescent="0.25">
      <c r="A25" s="25"/>
      <c r="B25" s="26"/>
      <c r="C25" s="26"/>
      <c r="D25" s="27"/>
      <c r="E25" s="28"/>
      <c r="F25" s="4" t="s">
        <v>275</v>
      </c>
      <c r="G25" s="4" t="s">
        <v>356</v>
      </c>
      <c r="H25" s="4" t="s">
        <v>12</v>
      </c>
      <c r="I25" s="4" t="s">
        <v>12</v>
      </c>
      <c r="J25" s="4" t="s">
        <v>37</v>
      </c>
      <c r="K25" s="4" t="s">
        <v>37</v>
      </c>
      <c r="L25" s="4" t="s">
        <v>276</v>
      </c>
      <c r="M25" s="4" t="s">
        <v>38</v>
      </c>
      <c r="N25" s="4" t="s">
        <v>315</v>
      </c>
      <c r="O25" s="4" t="s">
        <v>316</v>
      </c>
      <c r="P25" s="4" t="s">
        <v>323</v>
      </c>
      <c r="Q25" s="4" t="s">
        <v>337</v>
      </c>
      <c r="R25" s="4" t="s">
        <v>365</v>
      </c>
      <c r="S25" s="4" t="s">
        <v>357</v>
      </c>
      <c r="T25" s="4" t="s">
        <v>357</v>
      </c>
    </row>
    <row r="26" spans="1:20" x14ac:dyDescent="0.25">
      <c r="A26" s="253" t="s">
        <v>34</v>
      </c>
      <c r="B26" s="254"/>
      <c r="C26" s="254"/>
      <c r="D26" s="254"/>
      <c r="E26" s="255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  <c r="S26" s="34"/>
      <c r="T26" s="34"/>
    </row>
    <row r="27" spans="1:20" ht="30" customHeight="1" x14ac:dyDescent="0.25">
      <c r="A27" s="256" t="s">
        <v>7</v>
      </c>
      <c r="B27" s="257"/>
      <c r="C27" s="257"/>
      <c r="D27" s="257"/>
      <c r="E27" s="258"/>
      <c r="F27" s="35">
        <v>40662</v>
      </c>
      <c r="G27" s="192">
        <v>11260</v>
      </c>
      <c r="H27" s="35">
        <v>20000</v>
      </c>
      <c r="I27" s="35">
        <f>H27/7.5345</f>
        <v>2654.4561682925209</v>
      </c>
      <c r="J27" s="35"/>
      <c r="K27" s="35"/>
      <c r="L27" s="35"/>
      <c r="M27" s="35"/>
      <c r="N27" s="35"/>
      <c r="O27" s="35"/>
      <c r="P27" s="35"/>
      <c r="Q27" s="35"/>
      <c r="R27" s="32"/>
      <c r="S27" s="32"/>
      <c r="T27" s="32"/>
    </row>
    <row r="30" spans="1:20" x14ac:dyDescent="0.25">
      <c r="A30" s="237" t="s">
        <v>11</v>
      </c>
      <c r="B30" s="238"/>
      <c r="C30" s="238"/>
      <c r="D30" s="238"/>
      <c r="E30" s="238"/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/>
      <c r="M30" s="31">
        <v>0</v>
      </c>
      <c r="N30" s="31"/>
      <c r="O30" s="31">
        <v>0</v>
      </c>
      <c r="P30" s="31">
        <v>0</v>
      </c>
      <c r="Q30" s="31"/>
      <c r="R30" s="31">
        <v>0</v>
      </c>
      <c r="S30" s="31">
        <v>0</v>
      </c>
      <c r="T30" s="31">
        <v>0</v>
      </c>
    </row>
    <row r="31" spans="1:20" ht="11.25" customHeight="1" x14ac:dyDescent="0.25">
      <c r="A31" s="17"/>
      <c r="B31" s="18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20" ht="29.25" customHeight="1" x14ac:dyDescent="0.25">
      <c r="A32" s="252" t="s">
        <v>45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23"/>
      <c r="R32" s="42"/>
    </row>
    <row r="33" spans="1:18" ht="8.25" customHeight="1" x14ac:dyDescent="0.25"/>
    <row r="34" spans="1:18" ht="15" customHeight="1" x14ac:dyDescent="0.25">
      <c r="A34" s="252" t="s">
        <v>35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23"/>
      <c r="R34" s="42"/>
    </row>
    <row r="35" spans="1:18" ht="8.25" customHeight="1" x14ac:dyDescent="0.25"/>
    <row r="36" spans="1:18" ht="29.25" customHeight="1" x14ac:dyDescent="0.25">
      <c r="A36" s="252" t="s">
        <v>36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23"/>
      <c r="R36" s="42"/>
    </row>
  </sheetData>
  <mergeCells count="20">
    <mergeCell ref="A36:P36"/>
    <mergeCell ref="A23:P23"/>
    <mergeCell ref="A32:P32"/>
    <mergeCell ref="A30:E30"/>
    <mergeCell ref="A34:P34"/>
    <mergeCell ref="A26:E26"/>
    <mergeCell ref="A27:E27"/>
    <mergeCell ref="A19:E19"/>
    <mergeCell ref="A20:E20"/>
    <mergeCell ref="A21:E21"/>
    <mergeCell ref="A13:E13"/>
    <mergeCell ref="A14:E14"/>
    <mergeCell ref="A16:P16"/>
    <mergeCell ref="A12:E12"/>
    <mergeCell ref="A5:P5"/>
    <mergeCell ref="A1:P1"/>
    <mergeCell ref="A3:P3"/>
    <mergeCell ref="A8:E8"/>
    <mergeCell ref="A9:E9"/>
    <mergeCell ref="A10:E10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21"/>
  <sheetViews>
    <sheetView topLeftCell="A211" workbookViewId="0">
      <selection activeCell="M57" sqref="M57"/>
    </sheetView>
  </sheetViews>
  <sheetFormatPr defaultRowHeight="15" x14ac:dyDescent="0.25"/>
  <cols>
    <col min="1" max="1" width="4.5703125" customWidth="1"/>
    <col min="2" max="2" width="4.42578125" customWidth="1"/>
    <col min="3" max="3" width="5" customWidth="1"/>
    <col min="4" max="4" width="5.140625" customWidth="1"/>
    <col min="5" max="5" width="5.5703125" customWidth="1"/>
    <col min="6" max="6" width="25.28515625" customWidth="1"/>
    <col min="7" max="7" width="11.85546875" customWidth="1"/>
    <col min="8" max="8" width="13.85546875" hidden="1" customWidth="1"/>
    <col min="9" max="11" width="12" hidden="1" customWidth="1"/>
    <col min="12" max="12" width="12" customWidth="1"/>
    <col min="13" max="13" width="10.7109375" customWidth="1"/>
    <col min="14" max="14" width="15.140625" customWidth="1"/>
    <col min="15" max="15" width="10.85546875" customWidth="1"/>
    <col min="16" max="16" width="6.140625" customWidth="1"/>
    <col min="17" max="18" width="25.28515625" customWidth="1"/>
  </cols>
  <sheetData>
    <row r="1" spans="1:19" ht="42" customHeight="1" x14ac:dyDescent="0.25">
      <c r="A1" s="260" t="s">
        <v>341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9" ht="18" customHeight="1" x14ac:dyDescent="0.25">
      <c r="A2" s="5">
        <v>7.5345000000000004</v>
      </c>
      <c r="B2" s="24"/>
      <c r="C2" s="5"/>
      <c r="D2" s="24"/>
      <c r="E2" s="5"/>
      <c r="F2" s="5"/>
      <c r="G2" s="5"/>
      <c r="H2" s="24"/>
      <c r="I2" s="5"/>
      <c r="J2" s="24"/>
      <c r="K2" s="24"/>
      <c r="L2" s="24"/>
      <c r="M2" s="24"/>
      <c r="N2" s="24"/>
      <c r="O2" s="5"/>
      <c r="P2" s="24"/>
      <c r="Q2" s="5"/>
      <c r="R2" s="5"/>
    </row>
    <row r="3" spans="1:19" ht="15.75" x14ac:dyDescent="0.25">
      <c r="A3" s="239" t="s">
        <v>45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</row>
    <row r="4" spans="1:19" ht="18" x14ac:dyDescent="0.25">
      <c r="A4" s="5"/>
      <c r="B4" s="24"/>
      <c r="C4" s="5"/>
      <c r="D4" s="24"/>
      <c r="E4" s="5"/>
      <c r="F4" s="5" t="s">
        <v>28</v>
      </c>
      <c r="G4" s="5"/>
      <c r="H4" s="24"/>
      <c r="I4" s="5"/>
      <c r="J4" s="24"/>
      <c r="K4" s="24"/>
      <c r="L4" s="24"/>
      <c r="M4" s="24"/>
      <c r="N4" s="24"/>
      <c r="O4" s="5"/>
      <c r="P4" s="24"/>
      <c r="Q4" s="6"/>
      <c r="R4" s="6"/>
    </row>
    <row r="5" spans="1:19" ht="18" customHeight="1" x14ac:dyDescent="0.25">
      <c r="A5" s="260" t="s">
        <v>272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</row>
    <row r="6" spans="1:19" ht="18" x14ac:dyDescent="0.25">
      <c r="A6" s="5"/>
      <c r="B6" s="24"/>
      <c r="C6" s="5"/>
      <c r="D6" s="24"/>
      <c r="E6" s="5"/>
      <c r="F6" s="155" t="s">
        <v>1</v>
      </c>
      <c r="G6" s="5"/>
      <c r="H6" s="24"/>
      <c r="I6" s="5"/>
      <c r="J6" s="24"/>
      <c r="K6" s="24"/>
      <c r="L6" s="24"/>
      <c r="M6" s="24"/>
      <c r="N6" s="24"/>
      <c r="O6" s="5"/>
      <c r="P6" s="24"/>
      <c r="Q6" s="6"/>
      <c r="R6" s="6"/>
    </row>
    <row r="7" spans="1:19" ht="15.75" x14ac:dyDescent="0.25">
      <c r="A7" s="239" t="s">
        <v>45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</row>
    <row r="8" spans="1:19" ht="18" x14ac:dyDescent="0.25">
      <c r="A8" s="5"/>
      <c r="B8" s="24"/>
      <c r="C8" s="5"/>
      <c r="D8" s="24"/>
      <c r="E8" s="5"/>
      <c r="F8" s="5"/>
      <c r="G8" s="5"/>
      <c r="H8" s="24"/>
      <c r="I8" s="5"/>
      <c r="J8" s="24"/>
      <c r="K8" s="24"/>
      <c r="L8" s="24"/>
      <c r="M8" s="24"/>
      <c r="N8" s="24"/>
      <c r="O8" s="5"/>
      <c r="P8" s="24"/>
      <c r="Q8" s="6"/>
      <c r="R8" s="6"/>
    </row>
    <row r="9" spans="1:19" ht="33.75" x14ac:dyDescent="0.25">
      <c r="A9" s="133" t="s">
        <v>15</v>
      </c>
      <c r="B9" s="39" t="s">
        <v>16</v>
      </c>
      <c r="C9" s="39" t="s">
        <v>47</v>
      </c>
      <c r="D9" s="39" t="s">
        <v>46</v>
      </c>
      <c r="E9" s="39" t="s">
        <v>17</v>
      </c>
      <c r="F9" s="39" t="s">
        <v>13</v>
      </c>
      <c r="G9" s="193" t="s">
        <v>356</v>
      </c>
      <c r="H9" s="194" t="s">
        <v>12</v>
      </c>
      <c r="I9" s="194" t="s">
        <v>37</v>
      </c>
      <c r="J9" s="194" t="s">
        <v>276</v>
      </c>
      <c r="K9" s="194" t="s">
        <v>315</v>
      </c>
      <c r="L9" s="195" t="s">
        <v>319</v>
      </c>
      <c r="M9" s="195" t="s">
        <v>327</v>
      </c>
      <c r="N9" s="195" t="s">
        <v>342</v>
      </c>
      <c r="O9" s="233" t="s">
        <v>365</v>
      </c>
      <c r="P9" s="195" t="s">
        <v>357</v>
      </c>
      <c r="Q9" s="134"/>
      <c r="R9" s="134"/>
      <c r="S9" s="134"/>
    </row>
    <row r="10" spans="1:19" ht="15.75" customHeight="1" x14ac:dyDescent="0.25">
      <c r="A10" s="135">
        <v>6</v>
      </c>
      <c r="B10" s="135"/>
      <c r="C10" s="135"/>
      <c r="D10" s="135"/>
      <c r="E10" s="135"/>
      <c r="F10" s="135" t="s">
        <v>18</v>
      </c>
      <c r="G10" s="136">
        <f>(SUM(G11,G22,G26,G30,G37))</f>
        <v>485909.39816842525</v>
      </c>
      <c r="H10" s="136">
        <f t="shared" ref="H10:K10" si="0">(SUM(H11,H26,H30,H37))</f>
        <v>1130299.0005972525</v>
      </c>
      <c r="I10" s="136">
        <f t="shared" si="0"/>
        <v>692487.35815249849</v>
      </c>
      <c r="J10" s="150">
        <f t="shared" si="0"/>
        <v>963020.57</v>
      </c>
      <c r="K10" s="150">
        <f t="shared" si="0"/>
        <v>973283.6</v>
      </c>
      <c r="L10" s="150">
        <f>(SUM(L11,L26,L30,L37))</f>
        <v>1214799.3199999998</v>
      </c>
      <c r="M10" s="150">
        <f>(SUM(M11,M26,M30,M37))</f>
        <v>2225797.8899999997</v>
      </c>
      <c r="N10" s="150">
        <f>(SUM(N11,N19,N26,N30,N37))</f>
        <v>2250797.8899999997</v>
      </c>
      <c r="O10" s="150">
        <f>(SUM(O11,O26,O30,O37))</f>
        <v>515453.17</v>
      </c>
      <c r="P10" s="150">
        <f>O10/N10*100</f>
        <v>22.900908708422506</v>
      </c>
      <c r="Q10" s="134"/>
      <c r="R10" s="134"/>
      <c r="S10" s="134"/>
    </row>
    <row r="11" spans="1:19" ht="22.5" x14ac:dyDescent="0.25">
      <c r="A11" s="135"/>
      <c r="B11" s="135">
        <v>63</v>
      </c>
      <c r="C11" s="137" t="s">
        <v>45</v>
      </c>
      <c r="D11" s="137"/>
      <c r="E11" s="137"/>
      <c r="F11" s="137" t="s">
        <v>39</v>
      </c>
      <c r="G11" s="136">
        <f>(SUM(G12,G15))</f>
        <v>400236</v>
      </c>
      <c r="H11" s="136">
        <f>(SUM(H15))</f>
        <v>677815.38257349527</v>
      </c>
      <c r="I11" s="136">
        <f>(SUM(I15))</f>
        <v>610511.64642643835</v>
      </c>
      <c r="J11" s="136">
        <f t="shared" ref="J11:M11" si="1">(SUM(J14,J15))</f>
        <v>771808</v>
      </c>
      <c r="K11" s="136">
        <f t="shared" si="1"/>
        <v>771808</v>
      </c>
      <c r="L11" s="136">
        <f t="shared" si="1"/>
        <v>843243</v>
      </c>
      <c r="M11" s="136">
        <f t="shared" si="1"/>
        <v>1055331.96</v>
      </c>
      <c r="N11" s="136">
        <f t="shared" ref="N11" si="2">(SUM(N14,N15))</f>
        <v>1055331.96</v>
      </c>
      <c r="O11" s="136">
        <f t="shared" ref="O11" si="3">(SUM(O14,O15))</f>
        <v>441190.56</v>
      </c>
      <c r="P11" s="150">
        <f t="shared" ref="P11:P41" si="4">O11/N11*100</f>
        <v>41.805856045523342</v>
      </c>
      <c r="Q11" s="134"/>
      <c r="R11" s="134"/>
      <c r="S11" s="134"/>
    </row>
    <row r="12" spans="1:19" ht="22.5" x14ac:dyDescent="0.25">
      <c r="A12" s="135"/>
      <c r="B12" s="135"/>
      <c r="C12" s="137">
        <v>634</v>
      </c>
      <c r="D12" s="137"/>
      <c r="E12" s="137"/>
      <c r="F12" s="137" t="s">
        <v>72</v>
      </c>
      <c r="G12" s="136">
        <f>(SUM(G13))</f>
        <v>0</v>
      </c>
      <c r="H12" s="136">
        <v>0</v>
      </c>
      <c r="I12" s="136">
        <v>0</v>
      </c>
      <c r="J12" s="136">
        <v>0</v>
      </c>
      <c r="K12" s="136">
        <v>0</v>
      </c>
      <c r="L12" s="136">
        <v>0</v>
      </c>
      <c r="M12" s="136">
        <v>0</v>
      </c>
      <c r="N12" s="136">
        <v>0</v>
      </c>
      <c r="O12" s="136">
        <v>0</v>
      </c>
      <c r="P12" s="150">
        <v>0</v>
      </c>
      <c r="Q12" s="134"/>
      <c r="R12" s="134"/>
      <c r="S12" s="134"/>
    </row>
    <row r="13" spans="1:19" x14ac:dyDescent="0.25">
      <c r="A13" s="135"/>
      <c r="B13" s="135"/>
      <c r="C13" s="137"/>
      <c r="D13" s="137">
        <v>6341</v>
      </c>
      <c r="E13" s="137"/>
      <c r="F13" s="137" t="s">
        <v>73</v>
      </c>
      <c r="G13" s="138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50">
        <v>0</v>
      </c>
      <c r="Q13" s="134"/>
      <c r="R13" s="134"/>
      <c r="S13" s="134"/>
    </row>
    <row r="14" spans="1:19" x14ac:dyDescent="0.25">
      <c r="A14" s="135"/>
      <c r="B14" s="135"/>
      <c r="C14" s="137"/>
      <c r="D14" s="137"/>
      <c r="E14" s="137" t="s">
        <v>50</v>
      </c>
      <c r="F14" s="137" t="s">
        <v>51</v>
      </c>
      <c r="G14" s="136">
        <v>0</v>
      </c>
      <c r="H14" s="136">
        <v>0</v>
      </c>
      <c r="I14" s="136">
        <v>0</v>
      </c>
      <c r="J14" s="150">
        <v>15927</v>
      </c>
      <c r="K14" s="150">
        <v>15927</v>
      </c>
      <c r="L14" s="150">
        <v>15927</v>
      </c>
      <c r="M14" s="150">
        <v>15927</v>
      </c>
      <c r="N14" s="150">
        <v>15927</v>
      </c>
      <c r="O14" s="150">
        <v>0</v>
      </c>
      <c r="P14" s="150">
        <f t="shared" si="4"/>
        <v>0</v>
      </c>
      <c r="Q14" s="134"/>
      <c r="R14" s="134"/>
      <c r="S14" s="134"/>
    </row>
    <row r="15" spans="1:19" x14ac:dyDescent="0.25">
      <c r="A15" s="139"/>
      <c r="B15" s="139"/>
      <c r="C15" s="139">
        <v>636</v>
      </c>
      <c r="D15" s="139" t="s">
        <v>45</v>
      </c>
      <c r="E15" s="40" t="s">
        <v>45</v>
      </c>
      <c r="F15" s="40" t="s">
        <v>48</v>
      </c>
      <c r="G15" s="136">
        <f>(SUM(G16,G17))</f>
        <v>400236</v>
      </c>
      <c r="H15" s="136">
        <f t="shared" ref="H15:O15" si="5">(SUM(H16))</f>
        <v>677815.38257349527</v>
      </c>
      <c r="I15" s="136">
        <f t="shared" si="5"/>
        <v>610511.64642643835</v>
      </c>
      <c r="J15" s="136">
        <f t="shared" si="5"/>
        <v>755881</v>
      </c>
      <c r="K15" s="136">
        <f t="shared" si="5"/>
        <v>755881</v>
      </c>
      <c r="L15" s="136">
        <f t="shared" si="5"/>
        <v>827316</v>
      </c>
      <c r="M15" s="136">
        <f t="shared" si="5"/>
        <v>1039404.96</v>
      </c>
      <c r="N15" s="136">
        <f t="shared" si="5"/>
        <v>1039404.96</v>
      </c>
      <c r="O15" s="136">
        <f t="shared" si="5"/>
        <v>441190.56</v>
      </c>
      <c r="P15" s="150">
        <f t="shared" si="4"/>
        <v>42.446455133329366</v>
      </c>
      <c r="Q15" s="134"/>
      <c r="R15" s="134"/>
      <c r="S15" s="134"/>
    </row>
    <row r="16" spans="1:19" x14ac:dyDescent="0.25">
      <c r="A16" s="139"/>
      <c r="B16" s="139"/>
      <c r="C16" s="140" t="s">
        <v>45</v>
      </c>
      <c r="D16" s="140">
        <v>6361</v>
      </c>
      <c r="E16" s="40" t="s">
        <v>45</v>
      </c>
      <c r="F16" s="40" t="s">
        <v>49</v>
      </c>
      <c r="G16" s="138">
        <v>400236</v>
      </c>
      <c r="H16" s="136">
        <f>(SUM(H18))</f>
        <v>677815.38257349527</v>
      </c>
      <c r="I16" s="136">
        <f>(SUM(I18))</f>
        <v>610511.64642643835</v>
      </c>
      <c r="J16" s="150">
        <v>755881</v>
      </c>
      <c r="K16" s="150">
        <v>755881</v>
      </c>
      <c r="L16" s="150">
        <v>827316</v>
      </c>
      <c r="M16" s="150">
        <v>1039404.96</v>
      </c>
      <c r="N16" s="150">
        <v>1039404.96</v>
      </c>
      <c r="O16" s="150">
        <v>441190.56</v>
      </c>
      <c r="P16" s="150">
        <f t="shared" si="4"/>
        <v>42.446455133329366</v>
      </c>
      <c r="Q16" s="134"/>
      <c r="R16" s="134"/>
      <c r="S16" s="134"/>
    </row>
    <row r="17" spans="1:19" x14ac:dyDescent="0.25">
      <c r="A17" s="139"/>
      <c r="B17" s="139"/>
      <c r="C17" s="140"/>
      <c r="D17" s="140">
        <v>6362</v>
      </c>
      <c r="E17" s="40"/>
      <c r="F17" s="40" t="s">
        <v>71</v>
      </c>
      <c r="G17" s="138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0</v>
      </c>
      <c r="M17" s="136">
        <v>0</v>
      </c>
      <c r="N17" s="136">
        <v>0</v>
      </c>
      <c r="O17" s="136">
        <v>0</v>
      </c>
      <c r="P17" s="150">
        <v>0</v>
      </c>
      <c r="Q17" s="134"/>
      <c r="R17" s="134"/>
      <c r="S17" s="134"/>
    </row>
    <row r="18" spans="1:19" x14ac:dyDescent="0.25">
      <c r="A18" s="139"/>
      <c r="B18" s="139"/>
      <c r="C18" s="140"/>
      <c r="D18" s="140"/>
      <c r="E18" s="40" t="s">
        <v>50</v>
      </c>
      <c r="F18" s="40" t="s">
        <v>51</v>
      </c>
      <c r="G18" s="138">
        <v>400236</v>
      </c>
      <c r="H18" s="136">
        <v>677815.38257349527</v>
      </c>
      <c r="I18" s="136">
        <v>610511.64642643835</v>
      </c>
      <c r="J18" s="150">
        <v>755881</v>
      </c>
      <c r="K18" s="150">
        <v>755881</v>
      </c>
      <c r="L18" s="150">
        <v>827315.97</v>
      </c>
      <c r="M18" s="150">
        <v>1039405</v>
      </c>
      <c r="N18" s="150">
        <v>1039405</v>
      </c>
      <c r="O18" s="150">
        <v>441191</v>
      </c>
      <c r="P18" s="150">
        <f t="shared" si="4"/>
        <v>42.4464958317499</v>
      </c>
      <c r="Q18" s="134"/>
      <c r="R18" s="134"/>
      <c r="S18" s="134"/>
    </row>
    <row r="19" spans="1:19" x14ac:dyDescent="0.25">
      <c r="A19" s="139"/>
      <c r="B19" s="139"/>
      <c r="C19" s="140">
        <v>638</v>
      </c>
      <c r="D19" s="140"/>
      <c r="E19" s="40"/>
      <c r="F19" s="40" t="s">
        <v>339</v>
      </c>
      <c r="G19" s="138"/>
      <c r="H19" s="136"/>
      <c r="I19" s="136"/>
      <c r="J19" s="150"/>
      <c r="K19" s="150"/>
      <c r="L19" s="150"/>
      <c r="M19" s="150"/>
      <c r="N19" s="227">
        <v>25000</v>
      </c>
      <c r="O19" s="150"/>
      <c r="P19" s="150">
        <f t="shared" si="4"/>
        <v>0</v>
      </c>
      <c r="Q19" s="134"/>
      <c r="R19" s="134"/>
      <c r="S19" s="134"/>
    </row>
    <row r="20" spans="1:19" x14ac:dyDescent="0.25">
      <c r="A20" s="139"/>
      <c r="B20" s="139"/>
      <c r="C20" s="140"/>
      <c r="D20" s="140">
        <v>6381</v>
      </c>
      <c r="E20" s="40"/>
      <c r="F20" s="40" t="s">
        <v>340</v>
      </c>
      <c r="G20" s="138"/>
      <c r="H20" s="136"/>
      <c r="I20" s="136"/>
      <c r="J20" s="150"/>
      <c r="K20" s="150"/>
      <c r="L20" s="150"/>
      <c r="M20" s="150"/>
      <c r="N20" s="227">
        <v>25000</v>
      </c>
      <c r="O20" s="150"/>
      <c r="P20" s="150">
        <f t="shared" si="4"/>
        <v>0</v>
      </c>
      <c r="Q20" s="134"/>
      <c r="R20" s="134"/>
      <c r="S20" s="134"/>
    </row>
    <row r="21" spans="1:19" x14ac:dyDescent="0.25">
      <c r="A21" s="139"/>
      <c r="B21" s="139"/>
      <c r="C21" s="140"/>
      <c r="D21" s="140"/>
      <c r="E21" s="40" t="s">
        <v>50</v>
      </c>
      <c r="F21" s="40" t="s">
        <v>51</v>
      </c>
      <c r="G21" s="138"/>
      <c r="H21" s="136"/>
      <c r="I21" s="136"/>
      <c r="J21" s="150"/>
      <c r="K21" s="150"/>
      <c r="L21" s="150"/>
      <c r="M21" s="150"/>
      <c r="N21" s="227">
        <v>25000</v>
      </c>
      <c r="O21" s="150"/>
      <c r="P21" s="150">
        <f t="shared" si="4"/>
        <v>0</v>
      </c>
      <c r="Q21" s="134"/>
      <c r="R21" s="134"/>
      <c r="S21" s="134"/>
    </row>
    <row r="22" spans="1:19" x14ac:dyDescent="0.25">
      <c r="A22" s="139"/>
      <c r="B22" s="139">
        <v>64</v>
      </c>
      <c r="C22" s="140"/>
      <c r="D22" s="140"/>
      <c r="E22" s="40"/>
      <c r="F22" s="40" t="s">
        <v>74</v>
      </c>
      <c r="G22" s="136">
        <f>(SUM(G23))</f>
        <v>0.39816842524387813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50">
        <v>0</v>
      </c>
      <c r="Q22" s="134"/>
      <c r="R22" s="134"/>
      <c r="S22" s="134"/>
    </row>
    <row r="23" spans="1:19" x14ac:dyDescent="0.25">
      <c r="A23" s="139"/>
      <c r="B23" s="139"/>
      <c r="C23" s="140">
        <v>641</v>
      </c>
      <c r="D23" s="140"/>
      <c r="E23" s="40"/>
      <c r="F23" s="40" t="s">
        <v>75</v>
      </c>
      <c r="G23" s="136">
        <f>(SUM(G24))</f>
        <v>0.39816842524387813</v>
      </c>
      <c r="H23" s="136">
        <v>0</v>
      </c>
      <c r="I23" s="136">
        <v>0</v>
      </c>
      <c r="J23" s="136">
        <v>0</v>
      </c>
      <c r="K23" s="136">
        <v>0</v>
      </c>
      <c r="L23" s="136">
        <v>0</v>
      </c>
      <c r="M23" s="136">
        <v>0</v>
      </c>
      <c r="N23" s="136">
        <v>0</v>
      </c>
      <c r="O23" s="136">
        <v>0</v>
      </c>
      <c r="P23" s="150">
        <v>0</v>
      </c>
      <c r="Q23" s="134"/>
      <c r="R23" s="134"/>
      <c r="S23" s="134"/>
    </row>
    <row r="24" spans="1:19" x14ac:dyDescent="0.25">
      <c r="A24" s="139"/>
      <c r="B24" s="139"/>
      <c r="C24" s="140"/>
      <c r="D24" s="140">
        <v>6413</v>
      </c>
      <c r="E24" s="40"/>
      <c r="F24" s="40" t="s">
        <v>76</v>
      </c>
      <c r="G24" s="136">
        <f>(SUM(G25))</f>
        <v>0.39816842524387813</v>
      </c>
      <c r="H24" s="136">
        <v>0</v>
      </c>
      <c r="I24" s="136">
        <v>0</v>
      </c>
      <c r="J24" s="136">
        <v>0</v>
      </c>
      <c r="K24" s="136">
        <v>0</v>
      </c>
      <c r="L24" s="136">
        <v>0</v>
      </c>
      <c r="M24" s="136">
        <v>0</v>
      </c>
      <c r="N24" s="136">
        <v>0</v>
      </c>
      <c r="O24" s="136">
        <v>0</v>
      </c>
      <c r="P24" s="150">
        <v>0</v>
      </c>
      <c r="Q24" s="134"/>
      <c r="R24" s="134"/>
      <c r="S24" s="134"/>
    </row>
    <row r="25" spans="1:19" x14ac:dyDescent="0.25">
      <c r="A25" s="139"/>
      <c r="B25" s="139"/>
      <c r="C25" s="140"/>
      <c r="D25" s="140"/>
      <c r="E25" s="40" t="s">
        <v>57</v>
      </c>
      <c r="F25" s="40" t="s">
        <v>58</v>
      </c>
      <c r="G25" s="138">
        <v>0.39816842524387813</v>
      </c>
      <c r="H25" s="136">
        <v>0</v>
      </c>
      <c r="I25" s="136">
        <v>0</v>
      </c>
      <c r="J25" s="136">
        <v>0</v>
      </c>
      <c r="K25" s="136">
        <v>0</v>
      </c>
      <c r="L25" s="136">
        <v>0</v>
      </c>
      <c r="M25" s="136">
        <v>0</v>
      </c>
      <c r="N25" s="136">
        <v>0</v>
      </c>
      <c r="O25" s="136">
        <v>0</v>
      </c>
      <c r="P25" s="150">
        <v>0</v>
      </c>
      <c r="Q25" s="134"/>
      <c r="R25" s="134"/>
      <c r="S25" s="134"/>
    </row>
    <row r="26" spans="1:19" ht="22.5" x14ac:dyDescent="0.25">
      <c r="A26" s="139"/>
      <c r="B26" s="139">
        <v>65</v>
      </c>
      <c r="C26" s="139" t="s">
        <v>45</v>
      </c>
      <c r="D26" s="139"/>
      <c r="E26" s="40"/>
      <c r="F26" s="137" t="s">
        <v>52</v>
      </c>
      <c r="G26" s="136">
        <f t="shared" ref="G26:O28" si="6">(SUM(G27))</f>
        <v>9450</v>
      </c>
      <c r="H26" s="136">
        <f t="shared" si="6"/>
        <v>22562.877430486427</v>
      </c>
      <c r="I26" s="136">
        <f t="shared" si="6"/>
        <v>23890.105514632687</v>
      </c>
      <c r="J26" s="136">
        <f t="shared" si="6"/>
        <v>16626.97</v>
      </c>
      <c r="K26" s="136">
        <f t="shared" si="6"/>
        <v>22627</v>
      </c>
      <c r="L26" s="136">
        <f t="shared" si="6"/>
        <v>35663.61</v>
      </c>
      <c r="M26" s="136">
        <f t="shared" si="6"/>
        <v>36664</v>
      </c>
      <c r="N26" s="136">
        <f t="shared" si="6"/>
        <v>36664</v>
      </c>
      <c r="O26" s="136">
        <f t="shared" si="6"/>
        <v>6557.23</v>
      </c>
      <c r="P26" s="150">
        <f t="shared" si="4"/>
        <v>17.884655247654376</v>
      </c>
      <c r="Q26" s="134"/>
      <c r="R26" s="134"/>
      <c r="S26" s="134"/>
    </row>
    <row r="27" spans="1:19" x14ac:dyDescent="0.25">
      <c r="A27" s="139"/>
      <c r="B27" s="139"/>
      <c r="C27" s="139">
        <v>652</v>
      </c>
      <c r="D27" s="139"/>
      <c r="E27" s="40" t="s">
        <v>45</v>
      </c>
      <c r="F27" s="141" t="s">
        <v>53</v>
      </c>
      <c r="G27" s="136">
        <f t="shared" si="6"/>
        <v>9450</v>
      </c>
      <c r="H27" s="136">
        <f t="shared" si="6"/>
        <v>22562.877430486427</v>
      </c>
      <c r="I27" s="136">
        <f t="shared" si="6"/>
        <v>23890.105514632687</v>
      </c>
      <c r="J27" s="136">
        <f t="shared" si="6"/>
        <v>16626.97</v>
      </c>
      <c r="K27" s="136">
        <f t="shared" si="6"/>
        <v>22627</v>
      </c>
      <c r="L27" s="136">
        <f t="shared" si="6"/>
        <v>35663.61</v>
      </c>
      <c r="M27" s="136">
        <f t="shared" si="6"/>
        <v>36664</v>
      </c>
      <c r="N27" s="136">
        <f t="shared" si="6"/>
        <v>36664</v>
      </c>
      <c r="O27" s="136">
        <f t="shared" si="6"/>
        <v>6557.23</v>
      </c>
      <c r="P27" s="150">
        <f t="shared" si="4"/>
        <v>17.884655247654376</v>
      </c>
      <c r="Q27" s="134"/>
      <c r="R27" s="134"/>
      <c r="S27" s="134"/>
    </row>
    <row r="28" spans="1:19" x14ac:dyDescent="0.25">
      <c r="A28" s="142" t="s">
        <v>45</v>
      </c>
      <c r="B28" s="142"/>
      <c r="C28" s="143"/>
      <c r="D28" s="143">
        <v>6526</v>
      </c>
      <c r="E28" s="143"/>
      <c r="F28" s="144" t="s">
        <v>54</v>
      </c>
      <c r="G28" s="136">
        <v>9450</v>
      </c>
      <c r="H28" s="136">
        <f t="shared" si="6"/>
        <v>22562.877430486427</v>
      </c>
      <c r="I28" s="136">
        <f t="shared" si="6"/>
        <v>23890.105514632687</v>
      </c>
      <c r="J28" s="136">
        <f t="shared" si="6"/>
        <v>16626.97</v>
      </c>
      <c r="K28" s="136">
        <f t="shared" si="6"/>
        <v>22627</v>
      </c>
      <c r="L28" s="136">
        <f t="shared" si="6"/>
        <v>35663.61</v>
      </c>
      <c r="M28" s="136">
        <f t="shared" si="6"/>
        <v>36664</v>
      </c>
      <c r="N28" s="136">
        <f t="shared" si="6"/>
        <v>36664</v>
      </c>
      <c r="O28" s="136">
        <f t="shared" si="6"/>
        <v>6557.23</v>
      </c>
      <c r="P28" s="150">
        <f t="shared" si="4"/>
        <v>17.884655247654376</v>
      </c>
      <c r="Q28" s="134"/>
      <c r="R28" s="134"/>
      <c r="S28" s="134"/>
    </row>
    <row r="29" spans="1:19" x14ac:dyDescent="0.25">
      <c r="A29" s="137"/>
      <c r="B29" s="137"/>
      <c r="C29" s="137" t="s">
        <v>45</v>
      </c>
      <c r="D29" s="137"/>
      <c r="E29" s="137" t="s">
        <v>55</v>
      </c>
      <c r="F29" s="145" t="s">
        <v>56</v>
      </c>
      <c r="G29" s="136">
        <v>9450</v>
      </c>
      <c r="H29" s="136">
        <v>22562.877430486427</v>
      </c>
      <c r="I29" s="136">
        <v>23890.105514632687</v>
      </c>
      <c r="J29" s="150">
        <v>16626.97</v>
      </c>
      <c r="K29" s="150">
        <v>22627</v>
      </c>
      <c r="L29" s="150">
        <v>35663.61</v>
      </c>
      <c r="M29" s="150">
        <v>36664</v>
      </c>
      <c r="N29" s="150">
        <v>36664</v>
      </c>
      <c r="O29" s="150">
        <v>6557.23</v>
      </c>
      <c r="P29" s="150">
        <f t="shared" si="4"/>
        <v>17.884655247654376</v>
      </c>
      <c r="Q29" s="134"/>
      <c r="R29" s="134"/>
      <c r="S29" s="134"/>
    </row>
    <row r="30" spans="1:19" ht="22.5" x14ac:dyDescent="0.25">
      <c r="A30" s="139"/>
      <c r="B30" s="139">
        <v>66</v>
      </c>
      <c r="C30" s="139" t="s">
        <v>45</v>
      </c>
      <c r="D30" s="139"/>
      <c r="E30" s="40"/>
      <c r="F30" s="137" t="s">
        <v>59</v>
      </c>
      <c r="G30" s="136">
        <f t="shared" ref="G30:J30" si="7">(SUM(G31,G34))</f>
        <v>2798</v>
      </c>
      <c r="H30" s="136">
        <f t="shared" si="7"/>
        <v>7963.3685048775633</v>
      </c>
      <c r="I30" s="136">
        <f t="shared" si="7"/>
        <v>9290.5965890238222</v>
      </c>
      <c r="J30" s="136">
        <f t="shared" si="7"/>
        <v>10290.6</v>
      </c>
      <c r="K30" s="136">
        <f t="shared" ref="K30" si="8">(SUM(K31,K34))</f>
        <v>10290.6</v>
      </c>
      <c r="L30" s="136">
        <f>(SUM(L31,L34))</f>
        <v>12854.710000000001</v>
      </c>
      <c r="M30" s="136">
        <f>(SUM(M31,M34))</f>
        <v>14653.93</v>
      </c>
      <c r="N30" s="136">
        <f>(SUM(N31,N34))</f>
        <v>14653.93</v>
      </c>
      <c r="O30" s="136">
        <f>(SUM(O31,O34))</f>
        <v>4247.5</v>
      </c>
      <c r="P30" s="150">
        <f t="shared" si="4"/>
        <v>28.985398456250302</v>
      </c>
      <c r="Q30" s="134"/>
      <c r="R30" s="134"/>
      <c r="S30" s="134"/>
    </row>
    <row r="31" spans="1:19" ht="22.5" x14ac:dyDescent="0.25">
      <c r="A31" s="139"/>
      <c r="B31" s="139"/>
      <c r="C31" s="139">
        <v>661</v>
      </c>
      <c r="D31" s="139"/>
      <c r="E31" s="40" t="s">
        <v>45</v>
      </c>
      <c r="F31" s="137" t="s">
        <v>59</v>
      </c>
      <c r="G31" s="136">
        <f t="shared" ref="G31:O32" si="9">(SUM(G32))</f>
        <v>2398</v>
      </c>
      <c r="H31" s="136">
        <f t="shared" si="9"/>
        <v>6636.1404207313026</v>
      </c>
      <c r="I31" s="136">
        <f t="shared" si="9"/>
        <v>7963.3685048775624</v>
      </c>
      <c r="J31" s="136">
        <f t="shared" si="9"/>
        <v>7963.37</v>
      </c>
      <c r="K31" s="136">
        <f t="shared" si="9"/>
        <v>7963.37</v>
      </c>
      <c r="L31" s="136">
        <f t="shared" si="9"/>
        <v>8892.93</v>
      </c>
      <c r="M31" s="136">
        <f t="shared" si="9"/>
        <v>9492.93</v>
      </c>
      <c r="N31" s="136">
        <f t="shared" si="9"/>
        <v>9492.93</v>
      </c>
      <c r="O31" s="136">
        <f t="shared" si="9"/>
        <v>4247.5</v>
      </c>
      <c r="P31" s="150">
        <f t="shared" si="4"/>
        <v>44.743825141447367</v>
      </c>
      <c r="Q31" s="134"/>
      <c r="R31" s="134"/>
      <c r="S31" s="134"/>
    </row>
    <row r="32" spans="1:19" x14ac:dyDescent="0.25">
      <c r="A32" s="142" t="s">
        <v>45</v>
      </c>
      <c r="B32" s="142"/>
      <c r="C32" s="143"/>
      <c r="D32" s="143">
        <v>6615</v>
      </c>
      <c r="E32" s="143"/>
      <c r="F32" s="144" t="s">
        <v>60</v>
      </c>
      <c r="G32" s="136">
        <v>2398</v>
      </c>
      <c r="H32" s="136">
        <f t="shared" si="9"/>
        <v>6636.1404207313026</v>
      </c>
      <c r="I32" s="136">
        <f t="shared" si="9"/>
        <v>7963.3685048775624</v>
      </c>
      <c r="J32" s="136">
        <f t="shared" si="9"/>
        <v>7963.37</v>
      </c>
      <c r="K32" s="136">
        <f t="shared" si="9"/>
        <v>7963.37</v>
      </c>
      <c r="L32" s="136">
        <f t="shared" si="9"/>
        <v>8892.93</v>
      </c>
      <c r="M32" s="136">
        <f t="shared" si="9"/>
        <v>9492.93</v>
      </c>
      <c r="N32" s="136">
        <f t="shared" si="9"/>
        <v>9492.93</v>
      </c>
      <c r="O32" s="136">
        <f t="shared" si="9"/>
        <v>4247.5</v>
      </c>
      <c r="P32" s="150">
        <f t="shared" si="4"/>
        <v>44.743825141447367</v>
      </c>
      <c r="Q32" s="134"/>
      <c r="R32" s="134"/>
      <c r="S32" s="134"/>
    </row>
    <row r="33" spans="1:19" x14ac:dyDescent="0.25">
      <c r="A33" s="137"/>
      <c r="B33" s="137"/>
      <c r="C33" s="137" t="s">
        <v>45</v>
      </c>
      <c r="D33" s="137"/>
      <c r="E33" s="146" t="s">
        <v>57</v>
      </c>
      <c r="F33" s="145" t="s">
        <v>58</v>
      </c>
      <c r="G33" s="138">
        <v>2398</v>
      </c>
      <c r="H33" s="136">
        <v>6636.1404207313026</v>
      </c>
      <c r="I33" s="136">
        <v>7963.3685048775624</v>
      </c>
      <c r="J33" s="150">
        <v>7963.37</v>
      </c>
      <c r="K33" s="150">
        <v>7963.37</v>
      </c>
      <c r="L33" s="150">
        <v>8892.93</v>
      </c>
      <c r="M33" s="150">
        <v>9492.93</v>
      </c>
      <c r="N33" s="150">
        <v>9492.93</v>
      </c>
      <c r="O33" s="150">
        <v>4247.5</v>
      </c>
      <c r="P33" s="150">
        <f t="shared" si="4"/>
        <v>44.743825141447367</v>
      </c>
      <c r="Q33" s="134"/>
      <c r="R33" s="134"/>
      <c r="S33" s="134"/>
    </row>
    <row r="34" spans="1:19" ht="22.5" x14ac:dyDescent="0.25">
      <c r="A34" s="137"/>
      <c r="B34" s="137"/>
      <c r="C34" s="137">
        <v>663</v>
      </c>
      <c r="D34" s="137"/>
      <c r="E34" s="146"/>
      <c r="F34" s="145" t="s">
        <v>64</v>
      </c>
      <c r="G34" s="136">
        <f t="shared" ref="G34:O35" si="10">(SUM(G35))</f>
        <v>400</v>
      </c>
      <c r="H34" s="136">
        <f t="shared" si="10"/>
        <v>1327.2280841462605</v>
      </c>
      <c r="I34" s="136">
        <f t="shared" si="10"/>
        <v>1327.2280841462605</v>
      </c>
      <c r="J34" s="136">
        <f t="shared" si="10"/>
        <v>2327.23</v>
      </c>
      <c r="K34" s="136">
        <f t="shared" si="10"/>
        <v>2327.23</v>
      </c>
      <c r="L34" s="136">
        <f t="shared" si="10"/>
        <v>3961.78</v>
      </c>
      <c r="M34" s="136">
        <f t="shared" si="10"/>
        <v>5161</v>
      </c>
      <c r="N34" s="136">
        <f t="shared" si="10"/>
        <v>5161</v>
      </c>
      <c r="O34" s="136">
        <f t="shared" si="10"/>
        <v>0</v>
      </c>
      <c r="P34" s="150">
        <f t="shared" si="4"/>
        <v>0</v>
      </c>
      <c r="Q34" s="134"/>
      <c r="R34" s="134"/>
      <c r="S34" s="134"/>
    </row>
    <row r="35" spans="1:19" x14ac:dyDescent="0.25">
      <c r="A35" s="137"/>
      <c r="B35" s="137"/>
      <c r="C35" s="137"/>
      <c r="D35" s="137">
        <v>6631</v>
      </c>
      <c r="E35" s="146"/>
      <c r="F35" s="145" t="s">
        <v>63</v>
      </c>
      <c r="G35" s="136">
        <f t="shared" si="10"/>
        <v>400</v>
      </c>
      <c r="H35" s="136">
        <f t="shared" si="10"/>
        <v>1327.2280841462605</v>
      </c>
      <c r="I35" s="136">
        <f t="shared" si="10"/>
        <v>1327.2280841462605</v>
      </c>
      <c r="J35" s="136">
        <f t="shared" si="10"/>
        <v>2327.23</v>
      </c>
      <c r="K35" s="136">
        <f t="shared" si="10"/>
        <v>2327.23</v>
      </c>
      <c r="L35" s="136">
        <f t="shared" si="10"/>
        <v>3961.78</v>
      </c>
      <c r="M35" s="136">
        <f t="shared" si="10"/>
        <v>5161</v>
      </c>
      <c r="N35" s="136">
        <f t="shared" si="10"/>
        <v>5161</v>
      </c>
      <c r="O35" s="136">
        <f t="shared" si="10"/>
        <v>0</v>
      </c>
      <c r="P35" s="150">
        <f t="shared" si="4"/>
        <v>0</v>
      </c>
      <c r="Q35" s="134"/>
      <c r="R35" s="134"/>
      <c r="S35" s="134"/>
    </row>
    <row r="36" spans="1:19" x14ac:dyDescent="0.25">
      <c r="A36" s="137"/>
      <c r="B36" s="137"/>
      <c r="C36" s="137"/>
      <c r="D36" s="137"/>
      <c r="E36" s="146" t="s">
        <v>61</v>
      </c>
      <c r="F36" s="145" t="s">
        <v>62</v>
      </c>
      <c r="G36" s="138">
        <v>400</v>
      </c>
      <c r="H36" s="136">
        <v>1327.2280841462605</v>
      </c>
      <c r="I36" s="136">
        <v>1327.2280841462605</v>
      </c>
      <c r="J36" s="150">
        <v>2327.23</v>
      </c>
      <c r="K36" s="150">
        <v>2327.23</v>
      </c>
      <c r="L36" s="150">
        <v>3961.78</v>
      </c>
      <c r="M36" s="150">
        <v>5161</v>
      </c>
      <c r="N36" s="150">
        <v>5161</v>
      </c>
      <c r="O36" s="150">
        <v>0</v>
      </c>
      <c r="P36" s="150">
        <f t="shared" si="4"/>
        <v>0</v>
      </c>
      <c r="Q36" s="134"/>
      <c r="R36" s="134"/>
      <c r="S36" s="134"/>
    </row>
    <row r="37" spans="1:19" x14ac:dyDescent="0.25">
      <c r="A37" s="137"/>
      <c r="B37" s="137">
        <v>67</v>
      </c>
      <c r="C37" s="137"/>
      <c r="D37" s="137"/>
      <c r="E37" s="146"/>
      <c r="F37" s="145" t="s">
        <v>66</v>
      </c>
      <c r="G37" s="136">
        <f t="shared" ref="G37:O38" si="11">(SUM(G38))</f>
        <v>73425</v>
      </c>
      <c r="H37" s="136">
        <f t="shared" si="11"/>
        <v>421957.37208839337</v>
      </c>
      <c r="I37" s="136">
        <f t="shared" si="11"/>
        <v>48795.00962240361</v>
      </c>
      <c r="J37" s="136">
        <f t="shared" si="11"/>
        <v>164295</v>
      </c>
      <c r="K37" s="136">
        <f t="shared" si="11"/>
        <v>168558</v>
      </c>
      <c r="L37" s="136">
        <f t="shared" si="11"/>
        <v>323038</v>
      </c>
      <c r="M37" s="136">
        <f t="shared" si="11"/>
        <v>1119148</v>
      </c>
      <c r="N37" s="136">
        <f t="shared" si="11"/>
        <v>1119148</v>
      </c>
      <c r="O37" s="136">
        <f t="shared" si="11"/>
        <v>63457.880000000005</v>
      </c>
      <c r="P37" s="150">
        <f t="shared" si="4"/>
        <v>5.6701955416084378</v>
      </c>
      <c r="Q37" s="134"/>
      <c r="R37" s="134"/>
      <c r="S37" s="134"/>
    </row>
    <row r="38" spans="1:19" ht="22.5" x14ac:dyDescent="0.25">
      <c r="A38" s="137"/>
      <c r="B38" s="137"/>
      <c r="C38" s="137">
        <v>671</v>
      </c>
      <c r="D38" s="137"/>
      <c r="E38" s="146"/>
      <c r="F38" s="145" t="s">
        <v>67</v>
      </c>
      <c r="G38" s="136">
        <f t="shared" si="11"/>
        <v>73425</v>
      </c>
      <c r="H38" s="136">
        <f t="shared" si="11"/>
        <v>421957.37208839337</v>
      </c>
      <c r="I38" s="136">
        <f t="shared" si="11"/>
        <v>48795.00962240361</v>
      </c>
      <c r="J38" s="136">
        <f t="shared" si="11"/>
        <v>164295</v>
      </c>
      <c r="K38" s="136">
        <f t="shared" si="11"/>
        <v>168558</v>
      </c>
      <c r="L38" s="136">
        <f t="shared" si="11"/>
        <v>323038</v>
      </c>
      <c r="M38" s="136">
        <f t="shared" si="11"/>
        <v>1119148</v>
      </c>
      <c r="N38" s="136">
        <f t="shared" si="11"/>
        <v>1119148</v>
      </c>
      <c r="O38" s="136">
        <f t="shared" si="11"/>
        <v>63457.880000000005</v>
      </c>
      <c r="P38" s="150">
        <f t="shared" si="4"/>
        <v>5.6701955416084378</v>
      </c>
      <c r="Q38" s="134"/>
      <c r="R38" s="134"/>
      <c r="S38" s="134"/>
    </row>
    <row r="39" spans="1:19" x14ac:dyDescent="0.25">
      <c r="A39" s="137"/>
      <c r="B39" s="137"/>
      <c r="C39" s="137"/>
      <c r="D39" s="137">
        <v>6711</v>
      </c>
      <c r="E39" s="146"/>
      <c r="F39" s="145" t="s">
        <v>68</v>
      </c>
      <c r="G39" s="136">
        <f t="shared" ref="G39:J39" si="12">(SUM(G40:G41))</f>
        <v>73425</v>
      </c>
      <c r="H39" s="136">
        <f t="shared" si="12"/>
        <v>421957.37208839337</v>
      </c>
      <c r="I39" s="136">
        <f t="shared" si="12"/>
        <v>48795.00962240361</v>
      </c>
      <c r="J39" s="136">
        <f t="shared" si="12"/>
        <v>164295</v>
      </c>
      <c r="K39" s="136">
        <f t="shared" ref="K39" si="13">(SUM(K40:K41))</f>
        <v>168558</v>
      </c>
      <c r="L39" s="136">
        <f t="shared" ref="L39" si="14">(SUM(L40:L41))</f>
        <v>323038</v>
      </c>
      <c r="M39" s="136">
        <f>(SUM(M40:M42))</f>
        <v>1119148</v>
      </c>
      <c r="N39" s="136">
        <f>(SUM(N40:N42))</f>
        <v>1119148</v>
      </c>
      <c r="O39" s="136">
        <f>(SUM(O40:O42))</f>
        <v>63457.880000000005</v>
      </c>
      <c r="P39" s="150">
        <f t="shared" si="4"/>
        <v>5.6701955416084378</v>
      </c>
      <c r="Q39" s="134"/>
      <c r="R39" s="134"/>
      <c r="S39" s="134"/>
    </row>
    <row r="40" spans="1:19" x14ac:dyDescent="0.25">
      <c r="A40" s="137"/>
      <c r="B40" s="137"/>
      <c r="C40" s="137"/>
      <c r="D40" s="137"/>
      <c r="E40" s="146" t="s">
        <v>65</v>
      </c>
      <c r="F40" s="145" t="s">
        <v>70</v>
      </c>
      <c r="G40" s="138">
        <v>21112</v>
      </c>
      <c r="H40" s="136">
        <v>29191.296038224169</v>
      </c>
      <c r="I40" s="136">
        <v>29211.759240825533</v>
      </c>
      <c r="J40" s="136">
        <v>31520</v>
      </c>
      <c r="K40" s="136">
        <v>35783</v>
      </c>
      <c r="L40" s="136">
        <v>35629</v>
      </c>
      <c r="M40" s="136">
        <v>35629</v>
      </c>
      <c r="N40" s="136">
        <v>35629</v>
      </c>
      <c r="O40" s="136">
        <v>25532.37</v>
      </c>
      <c r="P40" s="150">
        <f t="shared" si="4"/>
        <v>71.661764293131995</v>
      </c>
      <c r="Q40" s="134"/>
      <c r="R40" s="134"/>
      <c r="S40" s="134"/>
    </row>
    <row r="41" spans="1:19" x14ac:dyDescent="0.25">
      <c r="A41" s="137"/>
      <c r="B41" s="137"/>
      <c r="C41" s="137"/>
      <c r="D41" s="137"/>
      <c r="E41" s="40" t="s">
        <v>69</v>
      </c>
      <c r="F41" s="40" t="s">
        <v>19</v>
      </c>
      <c r="G41" s="138">
        <v>52313</v>
      </c>
      <c r="H41" s="136">
        <v>392766.07605016918</v>
      </c>
      <c r="I41" s="136">
        <v>19583.250381578073</v>
      </c>
      <c r="J41" s="136">
        <v>132775</v>
      </c>
      <c r="K41" s="136">
        <v>132775</v>
      </c>
      <c r="L41" s="136">
        <v>287409</v>
      </c>
      <c r="M41" s="136">
        <v>1043859</v>
      </c>
      <c r="N41" s="136">
        <v>1043859</v>
      </c>
      <c r="O41" s="136">
        <v>21913.74</v>
      </c>
      <c r="P41" s="150">
        <f t="shared" si="4"/>
        <v>2.09930076763241</v>
      </c>
      <c r="Q41" s="134"/>
      <c r="R41" s="134"/>
      <c r="S41" s="134"/>
    </row>
    <row r="42" spans="1:19" x14ac:dyDescent="0.25">
      <c r="A42" s="137"/>
      <c r="B42" s="137"/>
      <c r="C42" s="137"/>
      <c r="D42" s="137"/>
      <c r="E42" s="40" t="s">
        <v>360</v>
      </c>
      <c r="F42" s="40" t="s">
        <v>19</v>
      </c>
      <c r="G42" s="138">
        <v>0</v>
      </c>
      <c r="H42" s="136">
        <v>392766.07605016918</v>
      </c>
      <c r="I42" s="136">
        <v>19583.250381578073</v>
      </c>
      <c r="J42" s="136">
        <v>132775</v>
      </c>
      <c r="K42" s="136">
        <v>132775</v>
      </c>
      <c r="L42" s="136">
        <v>0</v>
      </c>
      <c r="M42" s="136">
        <v>39660</v>
      </c>
      <c r="N42" s="136">
        <v>39660</v>
      </c>
      <c r="O42" s="136">
        <v>16011.77</v>
      </c>
      <c r="P42" s="150">
        <f>O42/N42*100</f>
        <v>40.372592032274333</v>
      </c>
      <c r="Q42" s="134"/>
      <c r="R42" s="134"/>
    </row>
    <row r="43" spans="1:19" ht="15" customHeight="1" x14ac:dyDescent="0.25">
      <c r="A43" s="259" t="s">
        <v>273</v>
      </c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</row>
    <row r="44" spans="1:19" x14ac:dyDescent="0.25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8"/>
      <c r="R44" s="148"/>
    </row>
    <row r="45" spans="1:19" ht="33.75" x14ac:dyDescent="0.25">
      <c r="A45" s="133" t="s">
        <v>15</v>
      </c>
      <c r="B45" s="39" t="s">
        <v>16</v>
      </c>
      <c r="C45" s="39" t="s">
        <v>47</v>
      </c>
      <c r="D45" s="39" t="s">
        <v>46</v>
      </c>
      <c r="E45" s="39" t="s">
        <v>17</v>
      </c>
      <c r="F45" s="39" t="s">
        <v>21</v>
      </c>
      <c r="G45" s="193" t="s">
        <v>356</v>
      </c>
      <c r="H45" s="194" t="s">
        <v>12</v>
      </c>
      <c r="I45" s="194" t="s">
        <v>37</v>
      </c>
      <c r="J45" s="194" t="s">
        <v>276</v>
      </c>
      <c r="K45" s="194" t="s">
        <v>314</v>
      </c>
      <c r="L45" s="194" t="s">
        <v>317</v>
      </c>
      <c r="M45" s="194" t="s">
        <v>326</v>
      </c>
      <c r="N45" s="235" t="s">
        <v>343</v>
      </c>
      <c r="O45" s="234" t="s">
        <v>366</v>
      </c>
      <c r="P45" s="194" t="s">
        <v>357</v>
      </c>
      <c r="Q45" s="134"/>
      <c r="R45" s="134"/>
      <c r="S45" s="134"/>
    </row>
    <row r="46" spans="1:19" ht="15.75" customHeight="1" x14ac:dyDescent="0.25">
      <c r="A46" s="135">
        <v>3</v>
      </c>
      <c r="B46" s="135"/>
      <c r="C46" s="135"/>
      <c r="D46" s="135"/>
      <c r="E46" s="135"/>
      <c r="F46" s="135" t="s">
        <v>22</v>
      </c>
      <c r="G46" s="150">
        <v>512592</v>
      </c>
      <c r="H46" s="150">
        <f t="shared" ref="H46:L46" si="15">(SUM(H47,H70,H177,H183,H189))</f>
        <v>598067.4231866746</v>
      </c>
      <c r="I46" s="150">
        <f t="shared" si="15"/>
        <v>589535.73561616556</v>
      </c>
      <c r="J46" s="150">
        <f t="shared" si="15"/>
        <v>749069.60967018374</v>
      </c>
      <c r="K46" s="150">
        <f t="shared" si="15"/>
        <v>759332.72413033375</v>
      </c>
      <c r="L46" s="150">
        <f t="shared" si="15"/>
        <v>880585.820861371</v>
      </c>
      <c r="M46" s="150">
        <f t="shared" ref="M46" si="16">(SUM(M47,M70,M177,M183,M189))</f>
        <v>1118585.8221461279</v>
      </c>
      <c r="N46" s="150">
        <f>(SUM(N47,N70,N87,N177,N183,N189))</f>
        <v>1143585.8221461279</v>
      </c>
      <c r="O46" s="150">
        <f t="shared" ref="O46" si="17">(SUM(O47,O70,O177,O183,O189))</f>
        <v>516967.91</v>
      </c>
      <c r="P46" s="150">
        <f>O46/N46*100</f>
        <v>45.205869117004632</v>
      </c>
      <c r="Q46" s="134"/>
      <c r="R46" s="134"/>
      <c r="S46" s="134"/>
    </row>
    <row r="47" spans="1:19" ht="15.75" customHeight="1" x14ac:dyDescent="0.25">
      <c r="A47" s="135"/>
      <c r="B47" s="135">
        <v>31</v>
      </c>
      <c r="C47" s="137" t="s">
        <v>45</v>
      </c>
      <c r="D47" s="137"/>
      <c r="E47" s="137"/>
      <c r="F47" s="137" t="s">
        <v>23</v>
      </c>
      <c r="G47" s="150">
        <f t="shared" ref="G47:J47" si="18">(SUM(G48,G58,G64))</f>
        <v>418223</v>
      </c>
      <c r="H47" s="151">
        <f t="shared" si="18"/>
        <v>444594.86362731428</v>
      </c>
      <c r="I47" s="150">
        <f t="shared" si="18"/>
        <v>459287.27851881337</v>
      </c>
      <c r="J47" s="150">
        <f t="shared" si="18"/>
        <v>594642.84922688967</v>
      </c>
      <c r="K47" s="150">
        <f t="shared" ref="K47:M47" si="19">(SUM(K48,K58,K64))</f>
        <v>593843.25263786584</v>
      </c>
      <c r="L47" s="150">
        <f t="shared" ref="L47" si="20">(SUM(L48,L58,L64))</f>
        <v>674946</v>
      </c>
      <c r="M47" s="150">
        <f t="shared" si="19"/>
        <v>913671.54</v>
      </c>
      <c r="N47" s="150">
        <f t="shared" ref="N47" si="21">(SUM(N48,N58,N64))</f>
        <v>913671.54</v>
      </c>
      <c r="O47" s="150">
        <f t="shared" ref="O47" si="22">(SUM(O48,O58,O64))</f>
        <v>415778.43</v>
      </c>
      <c r="P47" s="150">
        <f t="shared" ref="P47:P110" si="23">O47/N47*100</f>
        <v>45.506334803861783</v>
      </c>
      <c r="Q47" s="134"/>
      <c r="R47" s="134"/>
      <c r="S47" s="134"/>
    </row>
    <row r="48" spans="1:19" x14ac:dyDescent="0.25">
      <c r="A48" s="139"/>
      <c r="B48" s="139"/>
      <c r="C48" s="139">
        <v>311</v>
      </c>
      <c r="D48" s="139"/>
      <c r="E48" s="40" t="s">
        <v>45</v>
      </c>
      <c r="F48" s="40" t="s">
        <v>77</v>
      </c>
      <c r="G48" s="150">
        <f t="shared" ref="G48:J48" si="24">(SUM(G49,G54,G56))</f>
        <v>348521</v>
      </c>
      <c r="H48" s="150">
        <f t="shared" si="24"/>
        <v>374450.85938018444</v>
      </c>
      <c r="I48" s="150">
        <f t="shared" si="24"/>
        <v>389143.27427168353</v>
      </c>
      <c r="J48" s="150">
        <f t="shared" si="24"/>
        <v>507062.59658902383</v>
      </c>
      <c r="K48" s="150">
        <f t="shared" ref="K48:M48" si="25">(SUM(K49,K54,K56))</f>
        <v>506263</v>
      </c>
      <c r="L48" s="150">
        <f t="shared" ref="L48" si="26">(SUM(L49,L54,L56))</f>
        <v>566763</v>
      </c>
      <c r="M48" s="150">
        <f t="shared" si="25"/>
        <v>783183</v>
      </c>
      <c r="N48" s="150">
        <f t="shared" ref="N48" si="27">(SUM(N49,N54,N56))</f>
        <v>783183</v>
      </c>
      <c r="O48" s="150">
        <f t="shared" ref="O48" si="28">(SUM(O49,O54,O56))</f>
        <v>346347.91</v>
      </c>
      <c r="P48" s="150">
        <f t="shared" si="23"/>
        <v>44.223113882706848</v>
      </c>
      <c r="Q48" s="134"/>
      <c r="R48" s="134"/>
      <c r="S48" s="134"/>
    </row>
    <row r="49" spans="1:19" x14ac:dyDescent="0.25">
      <c r="A49" s="139"/>
      <c r="B49" s="139"/>
      <c r="C49" s="139" t="s">
        <v>45</v>
      </c>
      <c r="D49" s="139">
        <v>3111</v>
      </c>
      <c r="E49" s="40"/>
      <c r="F49" s="139" t="s">
        <v>78</v>
      </c>
      <c r="G49" s="150">
        <f t="shared" ref="G49:J49" si="29">(SUM(G50:G52))</f>
        <v>336294</v>
      </c>
      <c r="H49" s="150">
        <f t="shared" si="29"/>
        <v>358524.12237042934</v>
      </c>
      <c r="I49" s="150">
        <f t="shared" si="29"/>
        <v>373216.53726192843</v>
      </c>
      <c r="J49" s="150">
        <f t="shared" si="29"/>
        <v>487772</v>
      </c>
      <c r="K49" s="150">
        <f t="shared" ref="K49" si="30">(SUM(K50:K52))</f>
        <v>487772</v>
      </c>
      <c r="L49" s="150">
        <f t="shared" ref="L49" si="31">(SUM(L50:L52))</f>
        <v>548272</v>
      </c>
      <c r="M49" s="150">
        <f>(SUM(M50:M53))</f>
        <v>762692</v>
      </c>
      <c r="N49" s="150">
        <f>(SUM(N50:N53))</f>
        <v>762692</v>
      </c>
      <c r="O49" s="150">
        <f>(SUM(O50:O53))</f>
        <v>336181.1</v>
      </c>
      <c r="P49" s="150">
        <f t="shared" si="23"/>
        <v>44.07822554845206</v>
      </c>
      <c r="Q49" s="134"/>
      <c r="R49" s="134"/>
      <c r="S49" s="134"/>
    </row>
    <row r="50" spans="1:19" x14ac:dyDescent="0.25">
      <c r="A50" s="139"/>
      <c r="B50" s="139"/>
      <c r="C50" s="139"/>
      <c r="D50" s="139"/>
      <c r="E50" s="40" t="s">
        <v>50</v>
      </c>
      <c r="F50" s="40" t="s">
        <v>51</v>
      </c>
      <c r="G50" s="159">
        <v>327684</v>
      </c>
      <c r="H50" s="152">
        <v>354237.1756586369</v>
      </c>
      <c r="I50" s="152">
        <v>367509.45650009951</v>
      </c>
      <c r="J50" s="152">
        <v>480272</v>
      </c>
      <c r="K50" s="152">
        <v>480272</v>
      </c>
      <c r="L50" s="152">
        <v>531272</v>
      </c>
      <c r="M50" s="152">
        <v>721272</v>
      </c>
      <c r="N50" s="152">
        <v>721272</v>
      </c>
      <c r="O50" s="152">
        <v>317144.3</v>
      </c>
      <c r="P50" s="150">
        <f t="shared" si="23"/>
        <v>43.970138865781564</v>
      </c>
      <c r="Q50" s="134"/>
      <c r="R50" s="134"/>
      <c r="S50" s="134"/>
    </row>
    <row r="51" spans="1:19" x14ac:dyDescent="0.25">
      <c r="A51" s="139"/>
      <c r="B51" s="139"/>
      <c r="C51" s="139"/>
      <c r="D51" s="139"/>
      <c r="E51" s="40" t="s">
        <v>69</v>
      </c>
      <c r="F51" s="40" t="s">
        <v>19</v>
      </c>
      <c r="G51" s="159">
        <v>2239</v>
      </c>
      <c r="H51" s="152">
        <v>703.430884597518</v>
      </c>
      <c r="I51" s="152">
        <v>1061.7824673170085</v>
      </c>
      <c r="J51" s="152">
        <v>2500</v>
      </c>
      <c r="K51" s="152">
        <v>2500</v>
      </c>
      <c r="L51" s="152">
        <v>5000</v>
      </c>
      <c r="M51" s="152">
        <v>10770</v>
      </c>
      <c r="N51" s="152">
        <v>10770</v>
      </c>
      <c r="O51" s="152">
        <v>4949.6099999999997</v>
      </c>
      <c r="P51" s="150">
        <f t="shared" si="23"/>
        <v>45.957381615598877</v>
      </c>
      <c r="Q51" s="134"/>
      <c r="R51" s="134"/>
      <c r="S51" s="134"/>
    </row>
    <row r="52" spans="1:19" x14ac:dyDescent="0.25">
      <c r="A52" s="139"/>
      <c r="B52" s="139"/>
      <c r="C52" s="140" t="s">
        <v>45</v>
      </c>
      <c r="D52" s="140"/>
      <c r="E52" s="40">
        <v>561</v>
      </c>
      <c r="F52" s="40" t="s">
        <v>333</v>
      </c>
      <c r="G52" s="159">
        <v>6371</v>
      </c>
      <c r="H52" s="152">
        <v>3583.5158271949031</v>
      </c>
      <c r="I52" s="152">
        <v>4645.298294511912</v>
      </c>
      <c r="J52" s="152">
        <v>5000</v>
      </c>
      <c r="K52" s="152">
        <v>5000</v>
      </c>
      <c r="L52" s="152">
        <v>12000</v>
      </c>
      <c r="M52" s="152">
        <v>26050</v>
      </c>
      <c r="N52" s="152">
        <v>26050</v>
      </c>
      <c r="O52" s="152">
        <v>11974.15</v>
      </c>
      <c r="P52" s="150">
        <f t="shared" si="23"/>
        <v>45.966026871401148</v>
      </c>
      <c r="Q52" s="134"/>
      <c r="R52" s="134"/>
      <c r="S52" s="134"/>
    </row>
    <row r="53" spans="1:19" x14ac:dyDescent="0.25">
      <c r="A53" s="139"/>
      <c r="B53" s="139"/>
      <c r="C53" s="140"/>
      <c r="D53" s="140"/>
      <c r="E53" s="40">
        <v>5012</v>
      </c>
      <c r="F53" s="40" t="s">
        <v>334</v>
      </c>
      <c r="G53" s="159"/>
      <c r="H53" s="152"/>
      <c r="I53" s="152"/>
      <c r="J53" s="152"/>
      <c r="K53" s="152"/>
      <c r="L53" s="152"/>
      <c r="M53" s="152">
        <v>4600</v>
      </c>
      <c r="N53" s="152">
        <v>4600</v>
      </c>
      <c r="O53" s="152">
        <v>2113.04</v>
      </c>
      <c r="P53" s="150">
        <f t="shared" si="23"/>
        <v>45.935652173913041</v>
      </c>
      <c r="Q53" s="134"/>
      <c r="R53" s="134"/>
      <c r="S53" s="134"/>
    </row>
    <row r="54" spans="1:19" x14ac:dyDescent="0.25">
      <c r="A54" s="139"/>
      <c r="B54" s="139"/>
      <c r="C54" s="140"/>
      <c r="D54" s="140">
        <v>3113</v>
      </c>
      <c r="E54" s="40"/>
      <c r="F54" s="40" t="s">
        <v>79</v>
      </c>
      <c r="G54" s="150">
        <f t="shared" ref="G54:O54" si="32">(SUM(G55))</f>
        <v>9942</v>
      </c>
      <c r="H54" s="150">
        <f t="shared" si="32"/>
        <v>6636.1404207313026</v>
      </c>
      <c r="I54" s="150">
        <f t="shared" si="32"/>
        <v>6636.1404207313026</v>
      </c>
      <c r="J54" s="150">
        <f t="shared" si="32"/>
        <v>10000</v>
      </c>
      <c r="K54" s="150">
        <f t="shared" si="32"/>
        <v>10000</v>
      </c>
      <c r="L54" s="150">
        <f t="shared" si="32"/>
        <v>10000</v>
      </c>
      <c r="M54" s="150">
        <f t="shared" si="32"/>
        <v>12000</v>
      </c>
      <c r="N54" s="150">
        <f t="shared" si="32"/>
        <v>12000</v>
      </c>
      <c r="O54" s="150">
        <f t="shared" si="32"/>
        <v>7480.51</v>
      </c>
      <c r="P54" s="150">
        <f t="shared" si="23"/>
        <v>62.337583333333335</v>
      </c>
      <c r="Q54" s="134"/>
      <c r="R54" s="134"/>
      <c r="S54" s="134"/>
    </row>
    <row r="55" spans="1:19" x14ac:dyDescent="0.25">
      <c r="A55" s="139"/>
      <c r="B55" s="139"/>
      <c r="C55" s="140"/>
      <c r="D55" s="140"/>
      <c r="E55" s="40" t="s">
        <v>50</v>
      </c>
      <c r="F55" s="40" t="s">
        <v>51</v>
      </c>
      <c r="G55" s="159">
        <v>9942</v>
      </c>
      <c r="H55" s="152">
        <v>6636.1404207313026</v>
      </c>
      <c r="I55" s="152">
        <v>6636.1404207313026</v>
      </c>
      <c r="J55" s="152">
        <v>10000</v>
      </c>
      <c r="K55" s="152">
        <v>10000</v>
      </c>
      <c r="L55" s="152">
        <v>10000</v>
      </c>
      <c r="M55" s="152">
        <v>12000</v>
      </c>
      <c r="N55" s="152">
        <v>12000</v>
      </c>
      <c r="O55" s="152">
        <v>7480.51</v>
      </c>
      <c r="P55" s="150">
        <f t="shared" si="23"/>
        <v>62.337583333333335</v>
      </c>
      <c r="Q55" s="134"/>
      <c r="R55" s="134"/>
      <c r="S55" s="134"/>
    </row>
    <row r="56" spans="1:19" x14ac:dyDescent="0.25">
      <c r="A56" s="139"/>
      <c r="B56" s="139"/>
      <c r="C56" s="140"/>
      <c r="D56" s="140">
        <v>3114</v>
      </c>
      <c r="E56" s="40" t="s">
        <v>45</v>
      </c>
      <c r="F56" s="40" t="s">
        <v>80</v>
      </c>
      <c r="G56" s="150">
        <v>2285</v>
      </c>
      <c r="H56" s="150">
        <f t="shared" ref="H56:O56" si="33">(SUM(H57))</f>
        <v>9290.596589023824</v>
      </c>
      <c r="I56" s="150">
        <f t="shared" si="33"/>
        <v>9290.596589023824</v>
      </c>
      <c r="J56" s="150">
        <f t="shared" si="33"/>
        <v>9290.596589023824</v>
      </c>
      <c r="K56" s="150">
        <f t="shared" si="33"/>
        <v>8491</v>
      </c>
      <c r="L56" s="150">
        <f t="shared" si="33"/>
        <v>8491</v>
      </c>
      <c r="M56" s="150">
        <f t="shared" si="33"/>
        <v>8491</v>
      </c>
      <c r="N56" s="150">
        <f t="shared" si="33"/>
        <v>8491</v>
      </c>
      <c r="O56" s="150">
        <f t="shared" si="33"/>
        <v>2686.3</v>
      </c>
      <c r="P56" s="150">
        <f t="shared" si="23"/>
        <v>31.637027440819693</v>
      </c>
      <c r="Q56" s="134"/>
      <c r="R56" s="134"/>
      <c r="S56" s="134"/>
    </row>
    <row r="57" spans="1:19" x14ac:dyDescent="0.25">
      <c r="A57" s="139"/>
      <c r="B57" s="139"/>
      <c r="C57" s="140"/>
      <c r="D57" s="140"/>
      <c r="E57" s="40" t="s">
        <v>50</v>
      </c>
      <c r="F57" s="40" t="s">
        <v>51</v>
      </c>
      <c r="G57" s="159">
        <v>2285</v>
      </c>
      <c r="H57" s="152">
        <v>9290.596589023824</v>
      </c>
      <c r="I57" s="152">
        <v>9290.596589023824</v>
      </c>
      <c r="J57" s="152">
        <v>9290.596589023824</v>
      </c>
      <c r="K57" s="152">
        <v>8491</v>
      </c>
      <c r="L57" s="152">
        <v>8491</v>
      </c>
      <c r="M57" s="152">
        <v>8491</v>
      </c>
      <c r="N57" s="152">
        <v>8491</v>
      </c>
      <c r="O57" s="152">
        <v>2686.3</v>
      </c>
      <c r="P57" s="150">
        <f t="shared" si="23"/>
        <v>31.637027440819693</v>
      </c>
      <c r="Q57" s="134"/>
      <c r="R57" s="134"/>
      <c r="S57" s="134"/>
    </row>
    <row r="58" spans="1:19" x14ac:dyDescent="0.25">
      <c r="A58" s="139"/>
      <c r="B58" s="139"/>
      <c r="C58" s="140">
        <v>312</v>
      </c>
      <c r="D58" s="140"/>
      <c r="E58" s="40"/>
      <c r="F58" s="40" t="s">
        <v>81</v>
      </c>
      <c r="G58" s="150">
        <f t="shared" ref="G58:O58" si="34">(SUM(G59))</f>
        <v>12057</v>
      </c>
      <c r="H58" s="150">
        <f t="shared" si="34"/>
        <v>14400.424712986927</v>
      </c>
      <c r="I58" s="150">
        <f t="shared" si="34"/>
        <v>14400.424712986927</v>
      </c>
      <c r="J58" s="150">
        <f t="shared" si="34"/>
        <v>19229</v>
      </c>
      <c r="K58" s="150">
        <f t="shared" si="34"/>
        <v>19229</v>
      </c>
      <c r="L58" s="150">
        <f t="shared" si="34"/>
        <v>19529</v>
      </c>
      <c r="M58" s="150">
        <f t="shared" si="34"/>
        <v>21639</v>
      </c>
      <c r="N58" s="150">
        <f t="shared" si="34"/>
        <v>21639</v>
      </c>
      <c r="O58" s="150">
        <f t="shared" si="34"/>
        <v>12283</v>
      </c>
      <c r="P58" s="150">
        <f t="shared" si="23"/>
        <v>56.763251536577478</v>
      </c>
      <c r="Q58" s="134"/>
      <c r="R58" s="134"/>
      <c r="S58" s="134"/>
    </row>
    <row r="59" spans="1:19" x14ac:dyDescent="0.25">
      <c r="A59" s="139"/>
      <c r="B59" s="139"/>
      <c r="C59" s="140"/>
      <c r="D59" s="140">
        <v>3121</v>
      </c>
      <c r="E59" s="40"/>
      <c r="F59" s="40" t="s">
        <v>81</v>
      </c>
      <c r="G59" s="150">
        <v>12057</v>
      </c>
      <c r="H59" s="150">
        <f t="shared" ref="H59:J59" si="35">(SUM(H60:H62))</f>
        <v>14400.424712986927</v>
      </c>
      <c r="I59" s="150">
        <f t="shared" si="35"/>
        <v>14400.424712986927</v>
      </c>
      <c r="J59" s="150">
        <f t="shared" si="35"/>
        <v>19229</v>
      </c>
      <c r="K59" s="150">
        <f t="shared" ref="K59" si="36">(SUM(K60:K62))</f>
        <v>19229</v>
      </c>
      <c r="L59" s="150">
        <f t="shared" ref="L59" si="37">(SUM(L60:L62))</f>
        <v>19529</v>
      </c>
      <c r="M59" s="150">
        <f>(SUM(M60:M63))</f>
        <v>21639</v>
      </c>
      <c r="N59" s="150">
        <f>(SUM(N60:N63))</f>
        <v>21639</v>
      </c>
      <c r="O59" s="150">
        <f>(SUM(O60:O63))</f>
        <v>12283</v>
      </c>
      <c r="P59" s="150">
        <f t="shared" si="23"/>
        <v>56.763251536577478</v>
      </c>
      <c r="Q59" s="134"/>
      <c r="R59" s="134"/>
      <c r="S59" s="134"/>
    </row>
    <row r="60" spans="1:19" x14ac:dyDescent="0.25">
      <c r="A60" s="139"/>
      <c r="B60" s="139"/>
      <c r="C60" s="140"/>
      <c r="D60" s="140"/>
      <c r="E60" s="40" t="s">
        <v>50</v>
      </c>
      <c r="F60" s="40" t="s">
        <v>51</v>
      </c>
      <c r="G60" s="159">
        <v>11257</v>
      </c>
      <c r="H60" s="152">
        <v>14201.340500364988</v>
      </c>
      <c r="I60" s="152">
        <v>14201.340500364988</v>
      </c>
      <c r="J60" s="152">
        <v>18929</v>
      </c>
      <c r="K60" s="152">
        <v>18929</v>
      </c>
      <c r="L60" s="152">
        <v>18929</v>
      </c>
      <c r="M60" s="152">
        <v>18929</v>
      </c>
      <c r="N60" s="152">
        <v>18929</v>
      </c>
      <c r="O60" s="152">
        <v>11083</v>
      </c>
      <c r="P60" s="150">
        <f t="shared" si="23"/>
        <v>58.550372444397482</v>
      </c>
      <c r="Q60" s="134"/>
      <c r="R60" s="134"/>
      <c r="S60" s="134"/>
    </row>
    <row r="61" spans="1:19" x14ac:dyDescent="0.25">
      <c r="A61" s="139"/>
      <c r="B61" s="139"/>
      <c r="C61" s="140"/>
      <c r="D61" s="140"/>
      <c r="E61" s="40" t="s">
        <v>69</v>
      </c>
      <c r="F61" s="40" t="s">
        <v>19</v>
      </c>
      <c r="G61" s="159">
        <v>208</v>
      </c>
      <c r="H61" s="152">
        <v>66.361404207313029</v>
      </c>
      <c r="I61" s="152">
        <v>66.361404207313029</v>
      </c>
      <c r="J61" s="152">
        <v>100</v>
      </c>
      <c r="K61" s="152">
        <v>100</v>
      </c>
      <c r="L61" s="152">
        <v>200</v>
      </c>
      <c r="M61" s="152">
        <v>710</v>
      </c>
      <c r="N61" s="152">
        <v>710</v>
      </c>
      <c r="O61" s="152">
        <v>312</v>
      </c>
      <c r="P61" s="150">
        <f t="shared" si="23"/>
        <v>43.943661971830991</v>
      </c>
      <c r="Q61" s="134"/>
      <c r="R61" s="134"/>
      <c r="S61" s="134"/>
    </row>
    <row r="62" spans="1:19" x14ac:dyDescent="0.25">
      <c r="A62" s="139"/>
      <c r="B62" s="139"/>
      <c r="C62" s="140"/>
      <c r="D62" s="140"/>
      <c r="E62" s="40">
        <v>561</v>
      </c>
      <c r="F62" s="40" t="s">
        <v>333</v>
      </c>
      <c r="G62" s="159">
        <v>592</v>
      </c>
      <c r="H62" s="152">
        <v>132.72280841462606</v>
      </c>
      <c r="I62" s="152">
        <v>132.72280841462606</v>
      </c>
      <c r="J62" s="152">
        <v>200</v>
      </c>
      <c r="K62" s="152">
        <v>200</v>
      </c>
      <c r="L62" s="152">
        <v>400</v>
      </c>
      <c r="M62" s="152">
        <v>1700</v>
      </c>
      <c r="N62" s="152">
        <v>1700</v>
      </c>
      <c r="O62" s="152">
        <v>754.8</v>
      </c>
      <c r="P62" s="150">
        <f t="shared" si="23"/>
        <v>44.399999999999991</v>
      </c>
      <c r="Q62" s="134"/>
      <c r="R62" s="134"/>
      <c r="S62" s="134"/>
    </row>
    <row r="63" spans="1:19" x14ac:dyDescent="0.25">
      <c r="A63" s="139"/>
      <c r="B63" s="139"/>
      <c r="C63" s="140"/>
      <c r="D63" s="140"/>
      <c r="E63" s="40">
        <v>5012</v>
      </c>
      <c r="F63" s="40" t="s">
        <v>334</v>
      </c>
      <c r="G63" s="159"/>
      <c r="H63" s="152"/>
      <c r="I63" s="152"/>
      <c r="J63" s="152"/>
      <c r="K63" s="152"/>
      <c r="L63" s="152"/>
      <c r="M63" s="152">
        <v>300</v>
      </c>
      <c r="N63" s="152">
        <v>300</v>
      </c>
      <c r="O63" s="152">
        <v>133.19999999999999</v>
      </c>
      <c r="P63" s="150">
        <f t="shared" si="23"/>
        <v>44.399999999999991</v>
      </c>
      <c r="Q63" s="134"/>
      <c r="R63" s="134"/>
      <c r="S63" s="134"/>
    </row>
    <row r="64" spans="1:19" x14ac:dyDescent="0.25">
      <c r="A64" s="139"/>
      <c r="B64" s="139"/>
      <c r="C64" s="140">
        <v>313</v>
      </c>
      <c r="D64" s="140"/>
      <c r="E64" s="40"/>
      <c r="F64" s="40" t="s">
        <v>82</v>
      </c>
      <c r="G64" s="150">
        <f t="shared" ref="G64:O64" si="38">(SUM(G65))</f>
        <v>57645</v>
      </c>
      <c r="H64" s="150">
        <f t="shared" si="38"/>
        <v>55743.579534142933</v>
      </c>
      <c r="I64" s="150">
        <f t="shared" si="38"/>
        <v>55743.579534142933</v>
      </c>
      <c r="J64" s="150">
        <f t="shared" si="38"/>
        <v>68351.252637865822</v>
      </c>
      <c r="K64" s="150">
        <f t="shared" si="38"/>
        <v>68351.252637865822</v>
      </c>
      <c r="L64" s="150">
        <f t="shared" si="38"/>
        <v>88654</v>
      </c>
      <c r="M64" s="150">
        <f t="shared" si="38"/>
        <v>108849.54</v>
      </c>
      <c r="N64" s="150">
        <f t="shared" si="38"/>
        <v>108849.54</v>
      </c>
      <c r="O64" s="150">
        <f t="shared" si="38"/>
        <v>57147.520000000004</v>
      </c>
      <c r="P64" s="150">
        <f t="shared" si="23"/>
        <v>52.501388614044671</v>
      </c>
      <c r="Q64" s="134"/>
      <c r="R64" s="134"/>
      <c r="S64" s="134"/>
    </row>
    <row r="65" spans="1:19" x14ac:dyDescent="0.25">
      <c r="A65" s="139"/>
      <c r="B65" s="139"/>
      <c r="C65" s="140"/>
      <c r="D65" s="140">
        <v>3132</v>
      </c>
      <c r="E65" s="40"/>
      <c r="F65" s="40" t="s">
        <v>83</v>
      </c>
      <c r="G65" s="150">
        <f t="shared" ref="G65:J65" si="39">(SUM(G66:G68))</f>
        <v>57645</v>
      </c>
      <c r="H65" s="150">
        <f t="shared" si="39"/>
        <v>55743.579534142933</v>
      </c>
      <c r="I65" s="150">
        <f t="shared" si="39"/>
        <v>55743.579534142933</v>
      </c>
      <c r="J65" s="150">
        <f t="shared" si="39"/>
        <v>68351.252637865822</v>
      </c>
      <c r="K65" s="150">
        <f t="shared" ref="K65" si="40">(SUM(K66:K68))</f>
        <v>68351.252637865822</v>
      </c>
      <c r="L65" s="150">
        <f t="shared" ref="L65" si="41">(SUM(L66:L68))</f>
        <v>88654</v>
      </c>
      <c r="M65" s="150">
        <f>(SUM(M66:M69))</f>
        <v>108849.54</v>
      </c>
      <c r="N65" s="150">
        <f>(SUM(N66:N69))</f>
        <v>108849.54</v>
      </c>
      <c r="O65" s="150">
        <f>(SUM(O66:O69))</f>
        <v>57147.520000000004</v>
      </c>
      <c r="P65" s="150">
        <f t="shared" si="23"/>
        <v>52.501388614044671</v>
      </c>
      <c r="Q65" s="134"/>
      <c r="R65" s="134"/>
      <c r="S65" s="134"/>
    </row>
    <row r="66" spans="1:19" x14ac:dyDescent="0.25">
      <c r="A66" s="139"/>
      <c r="B66" s="139"/>
      <c r="C66" s="140"/>
      <c r="D66" s="140"/>
      <c r="E66" s="40" t="s">
        <v>50</v>
      </c>
      <c r="F66" s="40" t="s">
        <v>51</v>
      </c>
      <c r="G66" s="159">
        <v>56225</v>
      </c>
      <c r="H66" s="152">
        <v>55079.965492069809</v>
      </c>
      <c r="I66" s="152">
        <v>55079.965492069809</v>
      </c>
      <c r="J66" s="152">
        <v>67654</v>
      </c>
      <c r="K66" s="152">
        <v>67654</v>
      </c>
      <c r="L66" s="152">
        <v>87654</v>
      </c>
      <c r="M66" s="152">
        <v>101999.54</v>
      </c>
      <c r="N66" s="152">
        <v>101999.54</v>
      </c>
      <c r="O66" s="152">
        <v>54006.45</v>
      </c>
      <c r="P66" s="150">
        <f t="shared" si="23"/>
        <v>52.947738783920009</v>
      </c>
      <c r="Q66" s="134"/>
      <c r="R66" s="134"/>
      <c r="S66" s="134"/>
    </row>
    <row r="67" spans="1:19" x14ac:dyDescent="0.25">
      <c r="A67" s="139"/>
      <c r="B67" s="139"/>
      <c r="C67" s="140"/>
      <c r="D67" s="140"/>
      <c r="E67" s="40" t="s">
        <v>69</v>
      </c>
      <c r="F67" s="40" t="s">
        <v>19</v>
      </c>
      <c r="G67" s="159">
        <v>369</v>
      </c>
      <c r="H67" s="152">
        <v>66.361404207313029</v>
      </c>
      <c r="I67" s="152">
        <v>66.361404207313029</v>
      </c>
      <c r="J67" s="152">
        <v>100</v>
      </c>
      <c r="K67" s="152">
        <v>100</v>
      </c>
      <c r="L67" s="152">
        <v>300</v>
      </c>
      <c r="M67" s="152">
        <v>1780</v>
      </c>
      <c r="N67" s="152">
        <v>1780</v>
      </c>
      <c r="O67" s="152">
        <v>816.68</v>
      </c>
      <c r="P67" s="150">
        <f t="shared" si="23"/>
        <v>45.880898876404494</v>
      </c>
      <c r="Q67" s="134"/>
      <c r="R67" s="134"/>
      <c r="S67" s="134"/>
    </row>
    <row r="68" spans="1:19" x14ac:dyDescent="0.25">
      <c r="A68" s="139"/>
      <c r="B68" s="139"/>
      <c r="C68" s="140"/>
      <c r="D68" s="140"/>
      <c r="E68" s="40">
        <v>561</v>
      </c>
      <c r="F68" s="40" t="s">
        <v>333</v>
      </c>
      <c r="G68" s="159">
        <v>1051</v>
      </c>
      <c r="H68" s="152">
        <v>597.25263786581718</v>
      </c>
      <c r="I68" s="152">
        <v>597.25263786581718</v>
      </c>
      <c r="J68" s="152">
        <v>597.25263786581718</v>
      </c>
      <c r="K68" s="152">
        <v>597.25263786581718</v>
      </c>
      <c r="L68" s="152">
        <v>700</v>
      </c>
      <c r="M68" s="152">
        <v>4310</v>
      </c>
      <c r="N68" s="152">
        <v>4310</v>
      </c>
      <c r="O68" s="152">
        <v>1975.73</v>
      </c>
      <c r="P68" s="150">
        <f t="shared" si="23"/>
        <v>45.84060324825986</v>
      </c>
      <c r="Q68" s="134"/>
      <c r="R68" s="134"/>
      <c r="S68" s="134"/>
    </row>
    <row r="69" spans="1:19" x14ac:dyDescent="0.25">
      <c r="A69" s="139"/>
      <c r="B69" s="139"/>
      <c r="C69" s="140"/>
      <c r="D69" s="140"/>
      <c r="E69" s="40">
        <v>5012</v>
      </c>
      <c r="F69" s="40" t="s">
        <v>334</v>
      </c>
      <c r="G69" s="159"/>
      <c r="H69" s="152"/>
      <c r="I69" s="152"/>
      <c r="J69" s="152"/>
      <c r="K69" s="152"/>
      <c r="L69" s="152"/>
      <c r="M69" s="152">
        <v>760</v>
      </c>
      <c r="N69" s="152">
        <v>760</v>
      </c>
      <c r="O69" s="152">
        <v>348.66</v>
      </c>
      <c r="P69" s="150">
        <f t="shared" si="23"/>
        <v>45.876315789473686</v>
      </c>
      <c r="Q69" s="134"/>
      <c r="R69" s="134"/>
      <c r="S69" s="134"/>
    </row>
    <row r="70" spans="1:19" x14ac:dyDescent="0.25">
      <c r="A70" s="139"/>
      <c r="B70" s="139">
        <v>32</v>
      </c>
      <c r="C70" s="140"/>
      <c r="D70" s="140"/>
      <c r="E70" s="40"/>
      <c r="F70" s="40" t="s">
        <v>30</v>
      </c>
      <c r="G70" s="150">
        <f>(SUM(G71,G94,G119,G154))</f>
        <v>92656</v>
      </c>
      <c r="H70" s="150">
        <f t="shared" ref="H70:L70" si="42">(SUM(H71,H94,H119,H151,H154))</f>
        <v>141877.7622934501</v>
      </c>
      <c r="I70" s="150">
        <f t="shared" si="42"/>
        <v>118587.29842723471</v>
      </c>
      <c r="J70" s="150">
        <f t="shared" si="42"/>
        <v>141096.35683323379</v>
      </c>
      <c r="K70" s="150">
        <f t="shared" si="42"/>
        <v>151959.06788240757</v>
      </c>
      <c r="L70" s="150">
        <f t="shared" si="42"/>
        <v>192174.41725131066</v>
      </c>
      <c r="M70" s="150">
        <f t="shared" ref="M70:N70" si="43">(SUM(M71,M94,M119,M151,M154))</f>
        <v>193340.92074192053</v>
      </c>
      <c r="N70" s="150">
        <f t="shared" si="43"/>
        <v>215840.92074192053</v>
      </c>
      <c r="O70" s="150">
        <f t="shared" ref="O70" si="44">(SUM(O71,O94,O119,O151,O154))</f>
        <v>100732.84</v>
      </c>
      <c r="P70" s="150">
        <f t="shared" si="23"/>
        <v>46.669945464347578</v>
      </c>
      <c r="Q70" s="134"/>
      <c r="R70" s="134"/>
      <c r="S70" s="134"/>
    </row>
    <row r="71" spans="1:19" x14ac:dyDescent="0.25">
      <c r="A71" s="139"/>
      <c r="B71" s="139"/>
      <c r="C71" s="140">
        <v>321</v>
      </c>
      <c r="D71" s="140"/>
      <c r="E71" s="40"/>
      <c r="F71" s="40" t="s">
        <v>84</v>
      </c>
      <c r="G71" s="150">
        <f>(SUM(G72,G89))</f>
        <v>20385</v>
      </c>
      <c r="H71" s="150">
        <f t="shared" ref="H71:L71" si="45">(SUM(H72,H81,H89))</f>
        <v>34296.7681996151</v>
      </c>
      <c r="I71" s="150">
        <f t="shared" si="45"/>
        <v>41039.086867078113</v>
      </c>
      <c r="J71" s="150">
        <f t="shared" si="45"/>
        <v>42974.249317804766</v>
      </c>
      <c r="K71" s="150">
        <f t="shared" si="45"/>
        <v>43174.249317804766</v>
      </c>
      <c r="L71" s="150">
        <f t="shared" si="45"/>
        <v>44259.304042073134</v>
      </c>
      <c r="M71" s="150">
        <f t="shared" ref="M71:N71" si="46">(SUM(M72,M81,M89))</f>
        <v>45919.614042073132</v>
      </c>
      <c r="N71" s="150">
        <f t="shared" si="46"/>
        <v>63419.614042073132</v>
      </c>
      <c r="O71" s="150">
        <f t="shared" ref="O71" si="47">(SUM(O72,O81,O89))</f>
        <v>18326.809999999998</v>
      </c>
      <c r="P71" s="150">
        <f t="shared" si="23"/>
        <v>28.897700304265221</v>
      </c>
      <c r="Q71" s="134"/>
      <c r="R71" s="134"/>
      <c r="S71" s="134"/>
    </row>
    <row r="72" spans="1:19" x14ac:dyDescent="0.25">
      <c r="A72" s="139"/>
      <c r="B72" s="139"/>
      <c r="C72" s="140"/>
      <c r="D72" s="140">
        <v>3211</v>
      </c>
      <c r="E72" s="40"/>
      <c r="F72" s="40" t="s">
        <v>85</v>
      </c>
      <c r="G72" s="150">
        <f>(SUM(G73:G74,G76))</f>
        <v>2781</v>
      </c>
      <c r="H72" s="150">
        <f t="shared" ref="H72:K72" si="48">(SUM(H73:H76))</f>
        <v>2682.195235251178</v>
      </c>
      <c r="I72" s="150">
        <f t="shared" si="48"/>
        <v>2682.195235251178</v>
      </c>
      <c r="J72" s="150">
        <f t="shared" si="48"/>
        <v>2797.6680841462608</v>
      </c>
      <c r="K72" s="150">
        <f t="shared" si="48"/>
        <v>2997.6680841462608</v>
      </c>
      <c r="L72" s="150">
        <f t="shared" ref="L72" si="49">(SUM(L73:L76))</f>
        <v>3963.6140420731303</v>
      </c>
      <c r="M72" s="150">
        <f>(SUM(M73:M79))</f>
        <v>4153.6140420731299</v>
      </c>
      <c r="N72" s="150">
        <f>(SUM(N73:N80))</f>
        <v>19153.614042073132</v>
      </c>
      <c r="O72" s="150">
        <f>(SUM(O73:O79))</f>
        <v>2212.7399999999998</v>
      </c>
      <c r="P72" s="150">
        <f t="shared" si="23"/>
        <v>11.552597829002192</v>
      </c>
      <c r="Q72" s="134"/>
      <c r="R72" s="134"/>
      <c r="S72" s="134"/>
    </row>
    <row r="73" spans="1:19" x14ac:dyDescent="0.25">
      <c r="A73" s="139"/>
      <c r="B73" s="139"/>
      <c r="C73" s="140"/>
      <c r="D73" s="140"/>
      <c r="E73" s="40" t="s">
        <v>65</v>
      </c>
      <c r="F73" s="40" t="s">
        <v>70</v>
      </c>
      <c r="G73" s="159">
        <v>967</v>
      </c>
      <c r="H73" s="152">
        <v>1089.5215342756653</v>
      </c>
      <c r="I73" s="152">
        <v>1089.5215342756653</v>
      </c>
      <c r="J73" s="152">
        <v>1100</v>
      </c>
      <c r="K73" s="152">
        <v>1300</v>
      </c>
      <c r="L73" s="152">
        <v>1300</v>
      </c>
      <c r="M73" s="152">
        <v>1300</v>
      </c>
      <c r="N73" s="152">
        <v>1300</v>
      </c>
      <c r="O73" s="152">
        <v>765.74</v>
      </c>
      <c r="P73" s="150">
        <f t="shared" si="23"/>
        <v>58.903076923076924</v>
      </c>
      <c r="Q73" s="134"/>
      <c r="R73" s="134"/>
      <c r="S73" s="134"/>
    </row>
    <row r="74" spans="1:19" x14ac:dyDescent="0.25">
      <c r="A74" s="139"/>
      <c r="B74" s="139"/>
      <c r="C74" s="140"/>
      <c r="D74" s="140"/>
      <c r="E74" s="40" t="s">
        <v>55</v>
      </c>
      <c r="F74" s="40" t="s">
        <v>86</v>
      </c>
      <c r="G74" s="159">
        <v>300</v>
      </c>
      <c r="H74" s="152">
        <v>663.61404207313024</v>
      </c>
      <c r="I74" s="152">
        <v>663.61404207313024</v>
      </c>
      <c r="J74" s="152">
        <v>663.61404207313024</v>
      </c>
      <c r="K74" s="152">
        <v>663.61404207313024</v>
      </c>
      <c r="L74" s="152">
        <v>1000</v>
      </c>
      <c r="M74" s="152">
        <v>1000</v>
      </c>
      <c r="N74" s="152">
        <v>1000</v>
      </c>
      <c r="O74" s="152">
        <v>0</v>
      </c>
      <c r="P74" s="150">
        <f t="shared" si="23"/>
        <v>0</v>
      </c>
      <c r="Q74" s="134"/>
      <c r="R74" s="134"/>
      <c r="S74" s="134"/>
    </row>
    <row r="75" spans="1:19" x14ac:dyDescent="0.25">
      <c r="A75" s="139"/>
      <c r="B75" s="139"/>
      <c r="C75" s="140"/>
      <c r="D75" s="140"/>
      <c r="E75" s="40" t="s">
        <v>50</v>
      </c>
      <c r="F75" s="40" t="s">
        <v>51</v>
      </c>
      <c r="G75" s="152">
        <v>0</v>
      </c>
      <c r="H75" s="152">
        <v>663.61404207313024</v>
      </c>
      <c r="I75" s="152">
        <v>663.61404207313024</v>
      </c>
      <c r="J75" s="152">
        <v>663.61404207313024</v>
      </c>
      <c r="K75" s="152">
        <v>663.61404207313024</v>
      </c>
      <c r="L75" s="152">
        <v>663.61404207313024</v>
      </c>
      <c r="M75" s="152">
        <v>663.61404207313024</v>
      </c>
      <c r="N75" s="152">
        <v>663.61404207313024</v>
      </c>
      <c r="O75" s="152">
        <v>0</v>
      </c>
      <c r="P75" s="150">
        <f t="shared" si="23"/>
        <v>0</v>
      </c>
      <c r="Q75" s="134"/>
      <c r="R75" s="134"/>
      <c r="S75" s="134"/>
    </row>
    <row r="76" spans="1:19" x14ac:dyDescent="0.25">
      <c r="A76" s="139"/>
      <c r="B76" s="139"/>
      <c r="C76" s="140"/>
      <c r="D76" s="140"/>
      <c r="E76" s="40" t="s">
        <v>57</v>
      </c>
      <c r="F76" s="40" t="s">
        <v>58</v>
      </c>
      <c r="G76" s="159">
        <v>1514</v>
      </c>
      <c r="H76" s="152">
        <v>265.44561682925212</v>
      </c>
      <c r="I76" s="152">
        <v>265.44561682925212</v>
      </c>
      <c r="J76" s="152">
        <v>370.44</v>
      </c>
      <c r="K76" s="152">
        <v>370.44</v>
      </c>
      <c r="L76" s="152">
        <v>1000</v>
      </c>
      <c r="M76" s="152">
        <v>1000</v>
      </c>
      <c r="N76" s="152">
        <v>1000</v>
      </c>
      <c r="O76" s="152">
        <v>1353</v>
      </c>
      <c r="P76" s="150">
        <f t="shared" si="23"/>
        <v>135.30000000000001</v>
      </c>
      <c r="Q76" s="134"/>
      <c r="R76" s="134"/>
      <c r="S76" s="134"/>
    </row>
    <row r="77" spans="1:19" x14ac:dyDescent="0.25">
      <c r="A77" s="139"/>
      <c r="B77" s="139"/>
      <c r="C77" s="140"/>
      <c r="D77" s="140"/>
      <c r="E77" s="40" t="s">
        <v>69</v>
      </c>
      <c r="F77" s="40" t="s">
        <v>19</v>
      </c>
      <c r="G77" s="159">
        <v>39</v>
      </c>
      <c r="H77" s="152"/>
      <c r="I77" s="152"/>
      <c r="J77" s="152"/>
      <c r="K77" s="152"/>
      <c r="L77" s="152"/>
      <c r="M77" s="152">
        <v>50</v>
      </c>
      <c r="N77" s="152">
        <v>50</v>
      </c>
      <c r="O77" s="152">
        <v>71.8</v>
      </c>
      <c r="P77" s="150">
        <f t="shared" si="23"/>
        <v>143.6</v>
      </c>
      <c r="Q77" s="134"/>
      <c r="R77" s="134"/>
      <c r="S77" s="134"/>
    </row>
    <row r="78" spans="1:19" x14ac:dyDescent="0.25">
      <c r="A78" s="139"/>
      <c r="B78" s="139"/>
      <c r="C78" s="140"/>
      <c r="D78" s="140"/>
      <c r="E78" s="40">
        <v>561</v>
      </c>
      <c r="F78" s="40" t="s">
        <v>333</v>
      </c>
      <c r="G78" s="159">
        <v>111</v>
      </c>
      <c r="H78" s="152"/>
      <c r="I78" s="152"/>
      <c r="J78" s="152"/>
      <c r="K78" s="152"/>
      <c r="L78" s="152"/>
      <c r="M78" s="152">
        <v>120</v>
      </c>
      <c r="N78" s="152">
        <v>120</v>
      </c>
      <c r="O78" s="152">
        <v>18.87</v>
      </c>
      <c r="P78" s="150">
        <f t="shared" si="23"/>
        <v>15.725</v>
      </c>
      <c r="Q78" s="134"/>
      <c r="R78" s="134"/>
      <c r="S78" s="134"/>
    </row>
    <row r="79" spans="1:19" x14ac:dyDescent="0.25">
      <c r="A79" s="139"/>
      <c r="B79" s="139"/>
      <c r="C79" s="140"/>
      <c r="D79" s="140"/>
      <c r="E79" s="40">
        <v>5012</v>
      </c>
      <c r="F79" s="40" t="s">
        <v>334</v>
      </c>
      <c r="G79" s="159"/>
      <c r="H79" s="152"/>
      <c r="I79" s="152"/>
      <c r="J79" s="152"/>
      <c r="K79" s="152"/>
      <c r="L79" s="152"/>
      <c r="M79" s="152">
        <v>20</v>
      </c>
      <c r="N79" s="152">
        <v>20</v>
      </c>
      <c r="O79" s="152">
        <v>3.33</v>
      </c>
      <c r="P79" s="150">
        <f t="shared" si="23"/>
        <v>16.650000000000002</v>
      </c>
      <c r="Q79" s="134"/>
      <c r="R79" s="134"/>
      <c r="S79" s="134"/>
    </row>
    <row r="80" spans="1:19" x14ac:dyDescent="0.25">
      <c r="A80" s="139"/>
      <c r="B80" s="139"/>
      <c r="C80" s="140"/>
      <c r="D80" s="140"/>
      <c r="E80" s="40" t="s">
        <v>50</v>
      </c>
      <c r="F80" s="40" t="s">
        <v>351</v>
      </c>
      <c r="G80" s="159"/>
      <c r="H80" s="152"/>
      <c r="I80" s="152"/>
      <c r="J80" s="152"/>
      <c r="K80" s="152"/>
      <c r="L80" s="152"/>
      <c r="M80" s="152"/>
      <c r="N80" s="228">
        <v>15000</v>
      </c>
      <c r="O80" s="152"/>
      <c r="P80" s="150">
        <f t="shared" si="23"/>
        <v>0</v>
      </c>
      <c r="Q80" s="134"/>
      <c r="R80" s="134"/>
      <c r="S80" s="134"/>
    </row>
    <row r="81" spans="1:19" x14ac:dyDescent="0.25">
      <c r="A81" s="139"/>
      <c r="B81" s="139"/>
      <c r="C81" s="140"/>
      <c r="D81" s="140">
        <v>3213</v>
      </c>
      <c r="E81" s="40" t="s">
        <v>45</v>
      </c>
      <c r="F81" s="40" t="s">
        <v>126</v>
      </c>
      <c r="G81" s="152">
        <v>0</v>
      </c>
      <c r="H81" s="150">
        <f t="shared" ref="H81:L81" si="50">(SUM(H82))</f>
        <v>663.61404207313024</v>
      </c>
      <c r="I81" s="150">
        <f t="shared" si="50"/>
        <v>663.61404207313024</v>
      </c>
      <c r="J81" s="150">
        <f t="shared" si="50"/>
        <v>664</v>
      </c>
      <c r="K81" s="150">
        <f t="shared" si="50"/>
        <v>664</v>
      </c>
      <c r="L81" s="150">
        <f t="shared" si="50"/>
        <v>664</v>
      </c>
      <c r="M81" s="150">
        <f>(SUM(M82:M85))</f>
        <v>974</v>
      </c>
      <c r="N81" s="150">
        <f>(SUM(N82:N86))</f>
        <v>3474</v>
      </c>
      <c r="O81" s="150">
        <f>(SUM(O82:O85))</f>
        <v>0</v>
      </c>
      <c r="P81" s="150">
        <f t="shared" si="23"/>
        <v>0</v>
      </c>
      <c r="Q81" s="134"/>
      <c r="R81" s="134"/>
      <c r="S81" s="134"/>
    </row>
    <row r="82" spans="1:19" x14ac:dyDescent="0.25">
      <c r="A82" s="139"/>
      <c r="B82" s="139"/>
      <c r="C82" s="140"/>
      <c r="D82" s="140"/>
      <c r="E82" s="40" t="s">
        <v>50</v>
      </c>
      <c r="F82" s="40" t="s">
        <v>126</v>
      </c>
      <c r="G82" s="152">
        <v>0</v>
      </c>
      <c r="H82" s="152">
        <v>663.61404207313024</v>
      </c>
      <c r="I82" s="152">
        <v>663.61404207313024</v>
      </c>
      <c r="J82" s="152">
        <v>664</v>
      </c>
      <c r="K82" s="152">
        <v>664</v>
      </c>
      <c r="L82" s="152">
        <v>664</v>
      </c>
      <c r="M82" s="152">
        <v>664</v>
      </c>
      <c r="N82" s="152">
        <v>664</v>
      </c>
      <c r="O82" s="152">
        <v>0</v>
      </c>
      <c r="P82" s="150">
        <f t="shared" si="23"/>
        <v>0</v>
      </c>
      <c r="Q82" s="134"/>
      <c r="R82" s="134"/>
      <c r="S82" s="134"/>
    </row>
    <row r="83" spans="1:19" x14ac:dyDescent="0.25">
      <c r="A83" s="139"/>
      <c r="B83" s="139"/>
      <c r="C83" s="140"/>
      <c r="D83" s="140"/>
      <c r="E83" s="40" t="s">
        <v>69</v>
      </c>
      <c r="F83" s="40" t="s">
        <v>19</v>
      </c>
      <c r="G83" s="159"/>
      <c r="H83" s="152"/>
      <c r="I83" s="152"/>
      <c r="J83" s="152"/>
      <c r="K83" s="152"/>
      <c r="L83" s="152"/>
      <c r="M83" s="152">
        <v>80</v>
      </c>
      <c r="N83" s="152">
        <v>80</v>
      </c>
      <c r="O83" s="152">
        <v>0</v>
      </c>
      <c r="P83" s="150">
        <f t="shared" si="23"/>
        <v>0</v>
      </c>
      <c r="Q83" s="134"/>
      <c r="R83" s="134"/>
      <c r="S83" s="134"/>
    </row>
    <row r="84" spans="1:19" x14ac:dyDescent="0.25">
      <c r="A84" s="139"/>
      <c r="B84" s="139"/>
      <c r="C84" s="140"/>
      <c r="D84" s="140"/>
      <c r="E84" s="40">
        <v>561</v>
      </c>
      <c r="F84" s="40" t="s">
        <v>333</v>
      </c>
      <c r="G84" s="159"/>
      <c r="H84" s="152"/>
      <c r="I84" s="152"/>
      <c r="J84" s="152"/>
      <c r="K84" s="152"/>
      <c r="L84" s="152"/>
      <c r="M84" s="152">
        <v>190</v>
      </c>
      <c r="N84" s="152">
        <v>190</v>
      </c>
      <c r="O84" s="152">
        <v>0</v>
      </c>
      <c r="P84" s="150">
        <f t="shared" si="23"/>
        <v>0</v>
      </c>
      <c r="Q84" s="134"/>
      <c r="R84" s="134"/>
      <c r="S84" s="134"/>
    </row>
    <row r="85" spans="1:19" x14ac:dyDescent="0.25">
      <c r="A85" s="139"/>
      <c r="B85" s="139"/>
      <c r="C85" s="140"/>
      <c r="D85" s="140"/>
      <c r="E85" s="40">
        <v>5012</v>
      </c>
      <c r="F85" s="40" t="s">
        <v>334</v>
      </c>
      <c r="G85" s="159"/>
      <c r="H85" s="152"/>
      <c r="I85" s="152"/>
      <c r="J85" s="152"/>
      <c r="K85" s="152"/>
      <c r="L85" s="152"/>
      <c r="M85" s="152">
        <v>40</v>
      </c>
      <c r="N85" s="152">
        <v>40</v>
      </c>
      <c r="O85" s="152">
        <v>0</v>
      </c>
      <c r="P85" s="150">
        <f t="shared" si="23"/>
        <v>0</v>
      </c>
      <c r="Q85" s="134"/>
      <c r="R85" s="134"/>
      <c r="S85" s="134"/>
    </row>
    <row r="86" spans="1:19" x14ac:dyDescent="0.25">
      <c r="A86" s="139"/>
      <c r="B86" s="139"/>
      <c r="C86" s="140"/>
      <c r="D86" s="140"/>
      <c r="E86" s="40" t="s">
        <v>50</v>
      </c>
      <c r="F86" s="40" t="s">
        <v>352</v>
      </c>
      <c r="G86" s="159"/>
      <c r="H86" s="152"/>
      <c r="I86" s="152"/>
      <c r="J86" s="152"/>
      <c r="K86" s="152"/>
      <c r="L86" s="152"/>
      <c r="M86" s="152"/>
      <c r="N86" s="228">
        <v>2500</v>
      </c>
      <c r="O86" s="152"/>
      <c r="P86" s="150">
        <f t="shared" si="23"/>
        <v>0</v>
      </c>
      <c r="Q86" s="134"/>
      <c r="R86" s="134"/>
      <c r="S86" s="134"/>
    </row>
    <row r="87" spans="1:19" x14ac:dyDescent="0.25">
      <c r="A87" s="139"/>
      <c r="B87" s="139"/>
      <c r="C87" s="140"/>
      <c r="D87" s="140">
        <v>3214</v>
      </c>
      <c r="E87" s="40"/>
      <c r="F87" s="40" t="s">
        <v>81</v>
      </c>
      <c r="G87" s="159"/>
      <c r="H87" s="152"/>
      <c r="I87" s="152"/>
      <c r="J87" s="152"/>
      <c r="K87" s="152"/>
      <c r="L87" s="152"/>
      <c r="M87" s="152"/>
      <c r="N87" s="152">
        <v>2500</v>
      </c>
      <c r="O87" s="152"/>
      <c r="P87" s="150">
        <f t="shared" si="23"/>
        <v>0</v>
      </c>
      <c r="Q87" s="134"/>
      <c r="R87" s="134"/>
      <c r="S87" s="134"/>
    </row>
    <row r="88" spans="1:19" x14ac:dyDescent="0.25">
      <c r="A88" s="139"/>
      <c r="B88" s="139"/>
      <c r="C88" s="140"/>
      <c r="D88" s="140"/>
      <c r="E88" s="40" t="s">
        <v>50</v>
      </c>
      <c r="F88" s="40" t="s">
        <v>353</v>
      </c>
      <c r="G88" s="159"/>
      <c r="H88" s="152"/>
      <c r="I88" s="152"/>
      <c r="J88" s="152"/>
      <c r="K88" s="152"/>
      <c r="L88" s="152"/>
      <c r="M88" s="152"/>
      <c r="N88" s="228">
        <v>2500</v>
      </c>
      <c r="O88" s="152"/>
      <c r="P88" s="150">
        <f t="shared" si="23"/>
        <v>0</v>
      </c>
      <c r="Q88" s="134"/>
      <c r="R88" s="134"/>
      <c r="S88" s="134"/>
    </row>
    <row r="89" spans="1:19" x14ac:dyDescent="0.25">
      <c r="A89" s="139"/>
      <c r="B89" s="139"/>
      <c r="C89" s="140"/>
      <c r="D89" s="140">
        <v>3212</v>
      </c>
      <c r="E89" s="40"/>
      <c r="F89" s="40" t="s">
        <v>87</v>
      </c>
      <c r="G89" s="150">
        <f t="shared" ref="G89:J89" si="51">(SUM(G90:G92))</f>
        <v>17604</v>
      </c>
      <c r="H89" s="150">
        <f t="shared" si="51"/>
        <v>30950.958922290793</v>
      </c>
      <c r="I89" s="150">
        <f t="shared" si="51"/>
        <v>37693.277589753801</v>
      </c>
      <c r="J89" s="150">
        <f t="shared" si="51"/>
        <v>39512.581233658508</v>
      </c>
      <c r="K89" s="150">
        <f t="shared" ref="K89" si="52">(SUM(K90:K92))</f>
        <v>39512.581233658508</v>
      </c>
      <c r="L89" s="150">
        <f t="shared" ref="L89" si="53">(SUM(L90:L92))</f>
        <v>39631.69</v>
      </c>
      <c r="M89" s="150">
        <f>(SUM(M90:M93))</f>
        <v>40792</v>
      </c>
      <c r="N89" s="150">
        <f>(SUM(N90:N93))</f>
        <v>40792</v>
      </c>
      <c r="O89" s="150">
        <f>(SUM(O90:O93))</f>
        <v>16114.07</v>
      </c>
      <c r="P89" s="150">
        <f t="shared" si="23"/>
        <v>39.503015297117081</v>
      </c>
      <c r="Q89" s="134"/>
      <c r="R89" s="134"/>
      <c r="S89" s="134"/>
    </row>
    <row r="90" spans="1:19" x14ac:dyDescent="0.25">
      <c r="A90" s="139"/>
      <c r="B90" s="139"/>
      <c r="C90" s="140"/>
      <c r="D90" s="140"/>
      <c r="E90" s="40" t="s">
        <v>69</v>
      </c>
      <c r="F90" s="40" t="s">
        <v>19</v>
      </c>
      <c r="G90" s="159">
        <v>163</v>
      </c>
      <c r="H90" s="152">
        <v>92.905965890238235</v>
      </c>
      <c r="I90" s="152">
        <v>132.72280841462606</v>
      </c>
      <c r="J90" s="152">
        <v>132.72280841462606</v>
      </c>
      <c r="K90" s="152">
        <v>132.72280841462606</v>
      </c>
      <c r="L90" s="152">
        <v>200</v>
      </c>
      <c r="M90" s="152">
        <v>470</v>
      </c>
      <c r="N90" s="152">
        <v>470</v>
      </c>
      <c r="O90" s="152">
        <v>452.42</v>
      </c>
      <c r="P90" s="150">
        <f t="shared" si="23"/>
        <v>96.259574468085106</v>
      </c>
      <c r="Q90" s="134"/>
      <c r="R90" s="134"/>
      <c r="S90" s="134"/>
    </row>
    <row r="91" spans="1:19" x14ac:dyDescent="0.25">
      <c r="A91" s="139"/>
      <c r="B91" s="139"/>
      <c r="C91" s="140"/>
      <c r="D91" s="140"/>
      <c r="E91" s="40">
        <v>561</v>
      </c>
      <c r="F91" s="40" t="s">
        <v>333</v>
      </c>
      <c r="G91" s="159">
        <v>715</v>
      </c>
      <c r="H91" s="152">
        <v>331.80702103656512</v>
      </c>
      <c r="I91" s="152">
        <v>398.16842524387812</v>
      </c>
      <c r="J91" s="152">
        <v>398.16842524387812</v>
      </c>
      <c r="K91" s="152">
        <v>398.16842524387812</v>
      </c>
      <c r="L91" s="152">
        <v>450</v>
      </c>
      <c r="M91" s="152">
        <v>1140</v>
      </c>
      <c r="N91" s="152">
        <v>1140</v>
      </c>
      <c r="O91" s="152">
        <v>1094.6300000000001</v>
      </c>
      <c r="P91" s="150">
        <f t="shared" si="23"/>
        <v>96.020175438596496</v>
      </c>
      <c r="Q91" s="134"/>
      <c r="R91" s="134"/>
      <c r="S91" s="134"/>
    </row>
    <row r="92" spans="1:19" x14ac:dyDescent="0.25">
      <c r="A92" s="139"/>
      <c r="B92" s="139"/>
      <c r="C92" s="140"/>
      <c r="D92" s="140"/>
      <c r="E92" s="40" t="s">
        <v>50</v>
      </c>
      <c r="F92" s="40" t="s">
        <v>51</v>
      </c>
      <c r="G92" s="159">
        <v>16726</v>
      </c>
      <c r="H92" s="152">
        <v>30526.24593536399</v>
      </c>
      <c r="I92" s="152">
        <v>37162.386356095296</v>
      </c>
      <c r="J92" s="152">
        <v>38981.69</v>
      </c>
      <c r="K92" s="152">
        <v>38981.69</v>
      </c>
      <c r="L92" s="152">
        <v>38981.69</v>
      </c>
      <c r="M92" s="152">
        <v>38982</v>
      </c>
      <c r="N92" s="152">
        <v>38982</v>
      </c>
      <c r="O92" s="152">
        <v>14373.77</v>
      </c>
      <c r="P92" s="150">
        <f t="shared" si="23"/>
        <v>36.872838746087936</v>
      </c>
      <c r="Q92" s="134"/>
      <c r="R92" s="134"/>
      <c r="S92" s="134"/>
    </row>
    <row r="93" spans="1:19" x14ac:dyDescent="0.25">
      <c r="A93" s="139"/>
      <c r="B93" s="139"/>
      <c r="C93" s="140"/>
      <c r="D93" s="140"/>
      <c r="E93" s="40">
        <v>5012</v>
      </c>
      <c r="F93" s="40" t="s">
        <v>334</v>
      </c>
      <c r="G93" s="159"/>
      <c r="H93" s="152"/>
      <c r="I93" s="152"/>
      <c r="J93" s="152"/>
      <c r="K93" s="152"/>
      <c r="L93" s="152"/>
      <c r="M93" s="152">
        <v>200</v>
      </c>
      <c r="N93" s="152">
        <v>200</v>
      </c>
      <c r="O93" s="152">
        <v>193.25</v>
      </c>
      <c r="P93" s="150">
        <f t="shared" si="23"/>
        <v>96.625</v>
      </c>
      <c r="Q93" s="134"/>
      <c r="R93" s="134"/>
      <c r="S93" s="134"/>
    </row>
    <row r="94" spans="1:19" x14ac:dyDescent="0.25">
      <c r="A94" s="139"/>
      <c r="B94" s="139"/>
      <c r="C94" s="140">
        <v>322</v>
      </c>
      <c r="D94" s="140"/>
      <c r="E94" s="40"/>
      <c r="F94" s="40" t="s">
        <v>88</v>
      </c>
      <c r="G94" s="150">
        <f>(SUM(G95,G101,G105,G109,G117))</f>
        <v>38365</v>
      </c>
      <c r="H94" s="150">
        <f t="shared" ref="H94:L94" si="54">(SUM(H95,H101,H105,H109,H113,H117))</f>
        <v>41078.63826398566</v>
      </c>
      <c r="I94" s="150">
        <f t="shared" si="54"/>
        <v>40735.018913000189</v>
      </c>
      <c r="J94" s="150">
        <f t="shared" si="54"/>
        <v>57528.939818169754</v>
      </c>
      <c r="K94" s="150">
        <f t="shared" si="54"/>
        <v>60956.816850487754</v>
      </c>
      <c r="L94" s="150">
        <f t="shared" si="54"/>
        <v>59754.816850487754</v>
      </c>
      <c r="M94" s="150">
        <f t="shared" ref="M94:N94" si="55">(SUM(M95,M101,M105,M109,M113,M117))</f>
        <v>64954.816850487754</v>
      </c>
      <c r="N94" s="150">
        <f t="shared" si="55"/>
        <v>64954.816850487754</v>
      </c>
      <c r="O94" s="150">
        <f t="shared" ref="O94" si="56">(SUM(O95,O101,O105,O109,O113,O117))</f>
        <v>43482.42</v>
      </c>
      <c r="P94" s="150">
        <f t="shared" si="23"/>
        <v>66.942564244446004</v>
      </c>
      <c r="Q94" s="134"/>
      <c r="R94" s="134"/>
      <c r="S94" s="134"/>
    </row>
    <row r="95" spans="1:19" x14ac:dyDescent="0.25">
      <c r="A95" s="139"/>
      <c r="B95" s="139"/>
      <c r="C95" s="140"/>
      <c r="D95" s="140">
        <v>3221</v>
      </c>
      <c r="E95" s="40"/>
      <c r="F95" s="40" t="s">
        <v>89</v>
      </c>
      <c r="G95" s="150">
        <v>1146</v>
      </c>
      <c r="H95" s="150">
        <f t="shared" ref="H95:K95" si="57">(SUM(H96:H99))</f>
        <v>4048.0456566460944</v>
      </c>
      <c r="I95" s="150">
        <f t="shared" si="57"/>
        <v>4048.0456566460944</v>
      </c>
      <c r="J95" s="150">
        <f t="shared" si="57"/>
        <v>3612.6956168292522</v>
      </c>
      <c r="K95" s="150">
        <f t="shared" si="57"/>
        <v>3612.6956168292522</v>
      </c>
      <c r="L95" s="150">
        <f t="shared" ref="L95" si="58">(SUM(L96:L99))</f>
        <v>3612.6956168292522</v>
      </c>
      <c r="M95" s="150">
        <f>(SUM(M96:M100))</f>
        <v>3812.6956168292522</v>
      </c>
      <c r="N95" s="150">
        <f>(SUM(N96:N100))</f>
        <v>3812.6956168292522</v>
      </c>
      <c r="O95" s="150">
        <f>(SUM(O96:O100))</f>
        <v>1332.57</v>
      </c>
      <c r="P95" s="150">
        <f t="shared" si="23"/>
        <v>34.950862432291501</v>
      </c>
      <c r="Q95" s="134"/>
      <c r="R95" s="134"/>
      <c r="S95" s="134"/>
    </row>
    <row r="96" spans="1:19" x14ac:dyDescent="0.25">
      <c r="A96" s="139"/>
      <c r="B96" s="139"/>
      <c r="C96" s="140"/>
      <c r="D96" s="140"/>
      <c r="E96" s="40" t="s">
        <v>65</v>
      </c>
      <c r="F96" s="40" t="s">
        <v>70</v>
      </c>
      <c r="G96" s="159">
        <v>1146</v>
      </c>
      <c r="H96" s="152">
        <v>2057.2035304267038</v>
      </c>
      <c r="I96" s="152">
        <v>2057.2035304267038</v>
      </c>
      <c r="J96" s="152">
        <v>2400</v>
      </c>
      <c r="K96" s="152">
        <v>2400</v>
      </c>
      <c r="L96" s="152">
        <v>2400</v>
      </c>
      <c r="M96" s="152">
        <v>2400</v>
      </c>
      <c r="N96" s="152">
        <v>2400</v>
      </c>
      <c r="O96" s="152">
        <v>1010.78</v>
      </c>
      <c r="P96" s="150">
        <f t="shared" si="23"/>
        <v>42.115833333333327</v>
      </c>
      <c r="Q96" s="134"/>
      <c r="R96" s="134"/>
      <c r="S96" s="134"/>
    </row>
    <row r="97" spans="1:19" x14ac:dyDescent="0.25">
      <c r="A97" s="139"/>
      <c r="B97" s="139"/>
      <c r="C97" s="140"/>
      <c r="D97" s="140"/>
      <c r="E97" s="40" t="s">
        <v>50</v>
      </c>
      <c r="F97" s="40" t="s">
        <v>51</v>
      </c>
      <c r="G97" s="152">
        <v>0</v>
      </c>
      <c r="H97" s="152">
        <v>1128.1438715243214</v>
      </c>
      <c r="I97" s="152">
        <v>1128.1438715243214</v>
      </c>
      <c r="J97" s="152">
        <v>500</v>
      </c>
      <c r="K97" s="152">
        <v>500</v>
      </c>
      <c r="L97" s="152">
        <v>500</v>
      </c>
      <c r="M97" s="152">
        <v>500</v>
      </c>
      <c r="N97" s="152">
        <v>500</v>
      </c>
      <c r="O97" s="152">
        <v>0</v>
      </c>
      <c r="P97" s="150">
        <f t="shared" si="23"/>
        <v>0</v>
      </c>
      <c r="Q97" s="134"/>
      <c r="R97" s="134"/>
      <c r="S97" s="134"/>
    </row>
    <row r="98" spans="1:19" x14ac:dyDescent="0.25">
      <c r="A98" s="139"/>
      <c r="B98" s="139"/>
      <c r="C98" s="140"/>
      <c r="D98" s="140"/>
      <c r="E98" s="153" t="s">
        <v>57</v>
      </c>
      <c r="F98" s="40" t="s">
        <v>58</v>
      </c>
      <c r="G98" s="159">
        <v>0</v>
      </c>
      <c r="H98" s="152">
        <v>265.44561682925212</v>
      </c>
      <c r="I98" s="152">
        <v>265.44561682925212</v>
      </c>
      <c r="J98" s="152">
        <v>265.44561682925212</v>
      </c>
      <c r="K98" s="152">
        <v>265.44561682925212</v>
      </c>
      <c r="L98" s="152">
        <v>265.44561682925212</v>
      </c>
      <c r="M98" s="152">
        <v>265.44561682925212</v>
      </c>
      <c r="N98" s="152">
        <v>265.44561682925212</v>
      </c>
      <c r="O98" s="152">
        <v>0</v>
      </c>
      <c r="P98" s="150">
        <f t="shared" si="23"/>
        <v>0</v>
      </c>
      <c r="Q98" s="134"/>
      <c r="R98" s="134"/>
      <c r="S98" s="134"/>
    </row>
    <row r="99" spans="1:19" x14ac:dyDescent="0.25">
      <c r="A99" s="139"/>
      <c r="B99" s="139"/>
      <c r="C99" s="140"/>
      <c r="D99" s="140"/>
      <c r="E99" s="153" t="s">
        <v>55</v>
      </c>
      <c r="F99" s="40" t="s">
        <v>86</v>
      </c>
      <c r="G99" s="152">
        <v>125</v>
      </c>
      <c r="H99" s="152">
        <v>597.25263786581718</v>
      </c>
      <c r="I99" s="152">
        <v>597.25263786581718</v>
      </c>
      <c r="J99" s="152">
        <v>447.25</v>
      </c>
      <c r="K99" s="152">
        <v>447.25</v>
      </c>
      <c r="L99" s="152">
        <v>447.25</v>
      </c>
      <c r="M99" s="152">
        <v>447.25</v>
      </c>
      <c r="N99" s="152">
        <v>447.25</v>
      </c>
      <c r="O99" s="152">
        <v>321.79000000000002</v>
      </c>
      <c r="P99" s="150">
        <f t="shared" si="23"/>
        <v>71.948574622694252</v>
      </c>
      <c r="Q99" s="134"/>
      <c r="R99" s="134"/>
      <c r="S99" s="134"/>
    </row>
    <row r="100" spans="1:19" x14ac:dyDescent="0.25">
      <c r="A100" s="139"/>
      <c r="B100" s="139"/>
      <c r="C100" s="140"/>
      <c r="D100" s="140"/>
      <c r="E100" s="213" t="s">
        <v>328</v>
      </c>
      <c r="F100" s="40" t="s">
        <v>62</v>
      </c>
      <c r="G100" s="152"/>
      <c r="H100" s="152"/>
      <c r="I100" s="152"/>
      <c r="J100" s="152"/>
      <c r="K100" s="152"/>
      <c r="L100" s="152"/>
      <c r="M100" s="152">
        <v>200</v>
      </c>
      <c r="N100" s="152">
        <v>200</v>
      </c>
      <c r="O100" s="152">
        <v>0</v>
      </c>
      <c r="P100" s="150">
        <f t="shared" si="23"/>
        <v>0</v>
      </c>
      <c r="Q100" s="134"/>
      <c r="R100" s="134"/>
      <c r="S100" s="134"/>
    </row>
    <row r="101" spans="1:19" x14ac:dyDescent="0.25">
      <c r="A101" s="139"/>
      <c r="B101" s="139"/>
      <c r="C101" s="140"/>
      <c r="D101" s="140">
        <v>3222</v>
      </c>
      <c r="E101" s="40"/>
      <c r="F101" s="40" t="s">
        <v>90</v>
      </c>
      <c r="G101" s="150">
        <f t="shared" ref="G101:L101" si="59">(SUM(G102:G104))</f>
        <v>23999</v>
      </c>
      <c r="H101" s="150">
        <f t="shared" si="59"/>
        <v>19636.074059327093</v>
      </c>
      <c r="I101" s="150">
        <f t="shared" si="59"/>
        <v>19636.206782135509</v>
      </c>
      <c r="J101" s="150">
        <f t="shared" si="59"/>
        <v>38391.266839206321</v>
      </c>
      <c r="K101" s="150">
        <f t="shared" si="59"/>
        <v>38190</v>
      </c>
      <c r="L101" s="150">
        <f t="shared" si="59"/>
        <v>38000</v>
      </c>
      <c r="M101" s="150">
        <f t="shared" ref="M101:N101" si="60">(SUM(M102:M104))</f>
        <v>43000</v>
      </c>
      <c r="N101" s="150">
        <f t="shared" si="60"/>
        <v>43000</v>
      </c>
      <c r="O101" s="150">
        <f t="shared" ref="O101" si="61">(SUM(O102:O104))</f>
        <v>25827.69</v>
      </c>
      <c r="P101" s="150">
        <f t="shared" si="23"/>
        <v>60.064395348837209</v>
      </c>
      <c r="Q101" s="134"/>
      <c r="R101" s="134"/>
      <c r="S101" s="134"/>
    </row>
    <row r="102" spans="1:19" x14ac:dyDescent="0.25">
      <c r="A102" s="139"/>
      <c r="B102" s="139"/>
      <c r="C102" s="140"/>
      <c r="D102" s="140"/>
      <c r="E102" s="40" t="s">
        <v>65</v>
      </c>
      <c r="F102" s="40" t="s">
        <v>70</v>
      </c>
      <c r="G102" s="159">
        <v>0</v>
      </c>
      <c r="H102" s="152">
        <v>391.26683920631757</v>
      </c>
      <c r="I102" s="152">
        <v>391.26683920631757</v>
      </c>
      <c r="J102" s="152">
        <v>391.26683920631757</v>
      </c>
      <c r="K102" s="152">
        <v>190</v>
      </c>
      <c r="L102" s="152">
        <v>0</v>
      </c>
      <c r="M102" s="207">
        <v>0</v>
      </c>
      <c r="N102" s="207">
        <v>0</v>
      </c>
      <c r="O102" s="207">
        <v>0</v>
      </c>
      <c r="P102" s="150">
        <v>0</v>
      </c>
      <c r="Q102" s="134"/>
      <c r="R102" s="134"/>
      <c r="S102" s="134"/>
    </row>
    <row r="103" spans="1:19" x14ac:dyDescent="0.25">
      <c r="A103" s="139"/>
      <c r="B103" s="139"/>
      <c r="C103" s="140"/>
      <c r="D103" s="140"/>
      <c r="E103" s="40" t="s">
        <v>55</v>
      </c>
      <c r="F103" s="40" t="s">
        <v>86</v>
      </c>
      <c r="G103" s="159">
        <v>4003</v>
      </c>
      <c r="H103" s="152">
        <v>15263.122967681995</v>
      </c>
      <c r="I103" s="152">
        <v>15263.122967681995</v>
      </c>
      <c r="J103" s="152">
        <v>8000</v>
      </c>
      <c r="K103" s="152">
        <v>8000</v>
      </c>
      <c r="L103" s="152">
        <v>8000</v>
      </c>
      <c r="M103" s="152">
        <v>8000</v>
      </c>
      <c r="N103" s="152">
        <v>8000</v>
      </c>
      <c r="O103" s="152">
        <v>5741.84</v>
      </c>
      <c r="P103" s="150">
        <f t="shared" si="23"/>
        <v>71.772999999999996</v>
      </c>
      <c r="Q103" s="134"/>
      <c r="R103" s="134"/>
      <c r="S103" s="134"/>
    </row>
    <row r="104" spans="1:19" x14ac:dyDescent="0.25">
      <c r="A104" s="139"/>
      <c r="B104" s="139"/>
      <c r="C104" s="140"/>
      <c r="D104" s="140"/>
      <c r="E104" s="40" t="s">
        <v>50</v>
      </c>
      <c r="F104" s="40" t="s">
        <v>51</v>
      </c>
      <c r="G104" s="152">
        <v>19996</v>
      </c>
      <c r="H104" s="152">
        <v>3981.6842524387812</v>
      </c>
      <c r="I104" s="152">
        <v>3981.8169752471958</v>
      </c>
      <c r="J104" s="152">
        <v>30000</v>
      </c>
      <c r="K104" s="152">
        <v>30000</v>
      </c>
      <c r="L104" s="152">
        <v>30000</v>
      </c>
      <c r="M104" s="152">
        <v>35000</v>
      </c>
      <c r="N104" s="152">
        <v>35000</v>
      </c>
      <c r="O104" s="152">
        <v>20085.849999999999</v>
      </c>
      <c r="P104" s="150">
        <f t="shared" si="23"/>
        <v>57.388142857142853</v>
      </c>
      <c r="Q104" s="134"/>
      <c r="R104" s="134"/>
      <c r="S104" s="134"/>
    </row>
    <row r="105" spans="1:19" x14ac:dyDescent="0.25">
      <c r="A105" s="139"/>
      <c r="B105" s="139"/>
      <c r="C105" s="140"/>
      <c r="D105" s="140">
        <v>3223</v>
      </c>
      <c r="E105" s="40"/>
      <c r="F105" s="40" t="s">
        <v>91</v>
      </c>
      <c r="G105" s="150">
        <f>(SUM(G106+G107))</f>
        <v>12742</v>
      </c>
      <c r="H105" s="150">
        <f t="shared" ref="H105:K105" si="62">(SUM(H106:H107))</f>
        <v>12686.973256354104</v>
      </c>
      <c r="I105" s="150">
        <f t="shared" si="62"/>
        <v>12343.221182560223</v>
      </c>
      <c r="J105" s="150">
        <f t="shared" si="62"/>
        <v>11756.78</v>
      </c>
      <c r="K105" s="150">
        <f t="shared" si="62"/>
        <v>15657.78</v>
      </c>
      <c r="L105" s="150">
        <f t="shared" ref="L105" si="63">(SUM(L106:L107))</f>
        <v>15657.78</v>
      </c>
      <c r="M105" s="150">
        <f t="shared" ref="M105:N105" si="64">(SUM(M106:M107))</f>
        <v>15657.78</v>
      </c>
      <c r="N105" s="150">
        <f t="shared" si="64"/>
        <v>15657.78</v>
      </c>
      <c r="O105" s="150">
        <f>(SUM(O106:O108))</f>
        <v>15692.91</v>
      </c>
      <c r="P105" s="150">
        <f t="shared" si="23"/>
        <v>100.22436130792487</v>
      </c>
      <c r="Q105" s="134"/>
      <c r="R105" s="134"/>
      <c r="S105" s="134"/>
    </row>
    <row r="106" spans="1:19" x14ac:dyDescent="0.25">
      <c r="A106" s="139"/>
      <c r="B106" s="139"/>
      <c r="C106" s="140"/>
      <c r="D106" s="140"/>
      <c r="E106" s="40" t="s">
        <v>65</v>
      </c>
      <c r="F106" s="40" t="s">
        <v>70</v>
      </c>
      <c r="G106" s="159">
        <v>12742</v>
      </c>
      <c r="H106" s="152">
        <v>11625.190789037095</v>
      </c>
      <c r="I106" s="152">
        <v>11281.438715243214</v>
      </c>
      <c r="J106" s="152">
        <v>11100</v>
      </c>
      <c r="K106" s="152">
        <v>15001</v>
      </c>
      <c r="L106" s="152">
        <v>15001</v>
      </c>
      <c r="M106" s="152">
        <v>15001</v>
      </c>
      <c r="N106" s="152">
        <v>15001</v>
      </c>
      <c r="O106" s="152">
        <v>14777.14</v>
      </c>
      <c r="P106" s="150">
        <f t="shared" si="23"/>
        <v>98.507699486700886</v>
      </c>
      <c r="Q106" s="134"/>
      <c r="R106" s="134"/>
      <c r="S106" s="134"/>
    </row>
    <row r="107" spans="1:19" x14ac:dyDescent="0.25">
      <c r="A107" s="139"/>
      <c r="B107" s="139"/>
      <c r="C107" s="140"/>
      <c r="D107" s="140"/>
      <c r="E107" s="40" t="s">
        <v>57</v>
      </c>
      <c r="F107" s="40" t="s">
        <v>58</v>
      </c>
      <c r="G107" s="152">
        <v>0</v>
      </c>
      <c r="H107" s="152">
        <v>1061.7824673170085</v>
      </c>
      <c r="I107" s="152">
        <v>1061.7824673170085</v>
      </c>
      <c r="J107" s="152">
        <v>656.78</v>
      </c>
      <c r="K107" s="152">
        <v>656.78</v>
      </c>
      <c r="L107" s="152">
        <v>656.78</v>
      </c>
      <c r="M107" s="152">
        <v>656.78</v>
      </c>
      <c r="N107" s="152">
        <v>656.78</v>
      </c>
      <c r="O107" s="152">
        <v>0</v>
      </c>
      <c r="P107" s="150">
        <f t="shared" si="23"/>
        <v>0</v>
      </c>
      <c r="Q107" s="134"/>
      <c r="R107" s="134"/>
      <c r="S107" s="134"/>
    </row>
    <row r="108" spans="1:19" x14ac:dyDescent="0.25">
      <c r="A108" s="139"/>
      <c r="B108" s="139"/>
      <c r="C108" s="140"/>
      <c r="D108" s="140"/>
      <c r="E108" s="40" t="s">
        <v>69</v>
      </c>
      <c r="F108" s="40" t="s">
        <v>19</v>
      </c>
      <c r="G108" s="152"/>
      <c r="H108" s="152"/>
      <c r="I108" s="152"/>
      <c r="J108" s="152"/>
      <c r="K108" s="152"/>
      <c r="L108" s="152"/>
      <c r="M108" s="152"/>
      <c r="N108" s="152"/>
      <c r="O108" s="152">
        <v>915.77</v>
      </c>
      <c r="P108" s="150">
        <v>0</v>
      </c>
      <c r="Q108" s="134"/>
      <c r="R108" s="134"/>
      <c r="S108" s="134"/>
    </row>
    <row r="109" spans="1:19" x14ac:dyDescent="0.25">
      <c r="A109" s="139"/>
      <c r="B109" s="139"/>
      <c r="C109" s="140"/>
      <c r="D109" s="140">
        <v>3224</v>
      </c>
      <c r="E109" s="40"/>
      <c r="F109" s="40" t="s">
        <v>92</v>
      </c>
      <c r="G109" s="150">
        <f t="shared" ref="G109:J109" si="65">(SUM(G110:G112))</f>
        <v>184</v>
      </c>
      <c r="H109" s="150">
        <f t="shared" si="65"/>
        <v>3393.589488353573</v>
      </c>
      <c r="I109" s="150">
        <f t="shared" si="65"/>
        <v>3393.589488353573</v>
      </c>
      <c r="J109" s="150">
        <f t="shared" si="65"/>
        <v>2802.7473621341824</v>
      </c>
      <c r="K109" s="150">
        <f t="shared" ref="K109:M109" si="66">(SUM(K110:K112))</f>
        <v>2430.8912336585045</v>
      </c>
      <c r="L109" s="150">
        <f t="shared" ref="L109" si="67">(SUM(L110:L112))</f>
        <v>1418.8912336585042</v>
      </c>
      <c r="M109" s="150">
        <f t="shared" si="66"/>
        <v>1418.8912336585042</v>
      </c>
      <c r="N109" s="150">
        <f t="shared" ref="N109" si="68">(SUM(N110:N112))</f>
        <v>1418.8912336585042</v>
      </c>
      <c r="O109" s="150">
        <f t="shared" ref="O109" si="69">(SUM(O110:O112))</f>
        <v>482.45</v>
      </c>
      <c r="P109" s="150">
        <f t="shared" si="23"/>
        <v>34.001901523913077</v>
      </c>
      <c r="Q109" s="134"/>
      <c r="R109" s="134"/>
      <c r="S109" s="134"/>
    </row>
    <row r="110" spans="1:19" x14ac:dyDescent="0.25">
      <c r="A110" s="139"/>
      <c r="B110" s="139"/>
      <c r="C110" s="140"/>
      <c r="D110" s="140"/>
      <c r="E110" s="40" t="s">
        <v>65</v>
      </c>
      <c r="F110" s="40" t="s">
        <v>70</v>
      </c>
      <c r="G110" s="159">
        <v>55</v>
      </c>
      <c r="H110" s="152">
        <v>871.85612847567847</v>
      </c>
      <c r="I110" s="152">
        <v>871.85612847567847</v>
      </c>
      <c r="J110" s="152">
        <v>871.85612847567847</v>
      </c>
      <c r="K110" s="152">
        <v>500</v>
      </c>
      <c r="L110" s="152">
        <v>88</v>
      </c>
      <c r="M110" s="207">
        <v>88</v>
      </c>
      <c r="N110" s="207">
        <v>88</v>
      </c>
      <c r="O110" s="207">
        <v>384.57</v>
      </c>
      <c r="P110" s="150">
        <f t="shared" si="23"/>
        <v>437.01136363636363</v>
      </c>
      <c r="Q110" s="134"/>
      <c r="R110" s="134"/>
      <c r="S110" s="134"/>
    </row>
    <row r="111" spans="1:19" x14ac:dyDescent="0.25">
      <c r="A111" s="139"/>
      <c r="B111" s="139"/>
      <c r="C111" s="140"/>
      <c r="D111" s="140"/>
      <c r="E111" s="40" t="s">
        <v>65</v>
      </c>
      <c r="F111" s="40" t="s">
        <v>70</v>
      </c>
      <c r="G111" s="152">
        <v>0</v>
      </c>
      <c r="H111" s="152">
        <v>1990.8421262193906</v>
      </c>
      <c r="I111" s="152">
        <v>1990.8421262193906</v>
      </c>
      <c r="J111" s="152">
        <v>1400</v>
      </c>
      <c r="K111" s="152">
        <v>1400</v>
      </c>
      <c r="L111" s="152">
        <v>800</v>
      </c>
      <c r="M111" s="207">
        <v>800</v>
      </c>
      <c r="N111" s="207">
        <v>800</v>
      </c>
      <c r="O111" s="207">
        <v>0</v>
      </c>
      <c r="P111" s="150">
        <f t="shared" ref="P111:P174" si="70">O111/N111*100</f>
        <v>0</v>
      </c>
      <c r="Q111" s="134"/>
      <c r="R111" s="134"/>
      <c r="S111" s="134"/>
    </row>
    <row r="112" spans="1:19" x14ac:dyDescent="0.25">
      <c r="A112" s="139"/>
      <c r="B112" s="139"/>
      <c r="C112" s="140"/>
      <c r="D112" s="140"/>
      <c r="E112" s="40" t="s">
        <v>57</v>
      </c>
      <c r="F112" s="40" t="s">
        <v>58</v>
      </c>
      <c r="G112" s="159">
        <v>129</v>
      </c>
      <c r="H112" s="152">
        <v>530.89123365850423</v>
      </c>
      <c r="I112" s="152">
        <v>530.89123365850423</v>
      </c>
      <c r="J112" s="152">
        <v>530.89123365850423</v>
      </c>
      <c r="K112" s="152">
        <v>530.89123365850423</v>
      </c>
      <c r="L112" s="152">
        <v>530.89123365850423</v>
      </c>
      <c r="M112" s="152">
        <v>530.89123365850423</v>
      </c>
      <c r="N112" s="152">
        <v>530.89123365850423</v>
      </c>
      <c r="O112" s="152">
        <v>97.88</v>
      </c>
      <c r="P112" s="150">
        <f t="shared" si="70"/>
        <v>18.436921499999997</v>
      </c>
      <c r="Q112" s="134"/>
      <c r="R112" s="134"/>
      <c r="S112" s="134"/>
    </row>
    <row r="113" spans="1:19" x14ac:dyDescent="0.25">
      <c r="A113" s="139"/>
      <c r="B113" s="139"/>
      <c r="C113" s="140"/>
      <c r="D113" s="140">
        <v>3225</v>
      </c>
      <c r="E113" s="40"/>
      <c r="F113" s="40" t="s">
        <v>93</v>
      </c>
      <c r="G113" s="150">
        <f t="shared" ref="G113:J113" si="71">(SUM(G114:G116))</f>
        <v>0</v>
      </c>
      <c r="H113" s="150">
        <f t="shared" si="71"/>
        <v>1114.8715906828588</v>
      </c>
      <c r="I113" s="150">
        <f t="shared" si="71"/>
        <v>1114.8715906828588</v>
      </c>
      <c r="J113" s="150">
        <f t="shared" si="71"/>
        <v>665.45</v>
      </c>
      <c r="K113" s="150">
        <f t="shared" ref="K113:M113" si="72">(SUM(K114:K116))</f>
        <v>765.45</v>
      </c>
      <c r="L113" s="150">
        <f t="shared" ref="L113" si="73">(SUM(L114:L116))</f>
        <v>765.45</v>
      </c>
      <c r="M113" s="150">
        <f t="shared" si="72"/>
        <v>765.45</v>
      </c>
      <c r="N113" s="150">
        <f t="shared" ref="N113" si="74">(SUM(N114:N116))</f>
        <v>765.45</v>
      </c>
      <c r="O113" s="150">
        <f t="shared" ref="O113" si="75">(SUM(O114:O116))</f>
        <v>0</v>
      </c>
      <c r="P113" s="150">
        <f t="shared" si="70"/>
        <v>0</v>
      </c>
      <c r="Q113" s="134"/>
      <c r="R113" s="134"/>
      <c r="S113" s="134"/>
    </row>
    <row r="114" spans="1:19" x14ac:dyDescent="0.25">
      <c r="A114" s="139"/>
      <c r="B114" s="139"/>
      <c r="C114" s="140"/>
      <c r="D114" s="140"/>
      <c r="E114" s="40" t="s">
        <v>65</v>
      </c>
      <c r="F114" s="40" t="s">
        <v>70</v>
      </c>
      <c r="G114" s="159">
        <v>0</v>
      </c>
      <c r="H114" s="152">
        <v>132.72280841462606</v>
      </c>
      <c r="I114" s="152">
        <v>132.72280841462606</v>
      </c>
      <c r="J114" s="152">
        <v>300</v>
      </c>
      <c r="K114" s="152">
        <v>400</v>
      </c>
      <c r="L114" s="152">
        <v>400</v>
      </c>
      <c r="M114" s="152">
        <v>400</v>
      </c>
      <c r="N114" s="152">
        <v>400</v>
      </c>
      <c r="O114" s="152">
        <v>0</v>
      </c>
      <c r="P114" s="150">
        <f t="shared" si="70"/>
        <v>0</v>
      </c>
      <c r="Q114" s="134"/>
      <c r="R114" s="134"/>
      <c r="S114" s="134"/>
    </row>
    <row r="115" spans="1:19" x14ac:dyDescent="0.25">
      <c r="A115" s="139"/>
      <c r="B115" s="139"/>
      <c r="C115" s="140"/>
      <c r="D115" s="140"/>
      <c r="E115" s="40" t="s">
        <v>57</v>
      </c>
      <c r="F115" s="40" t="s">
        <v>58</v>
      </c>
      <c r="G115" s="152">
        <v>0</v>
      </c>
      <c r="H115" s="152">
        <v>265.44561682925212</v>
      </c>
      <c r="I115" s="152">
        <v>265.44561682925212</v>
      </c>
      <c r="J115" s="152">
        <v>365.45</v>
      </c>
      <c r="K115" s="152">
        <v>365.45</v>
      </c>
      <c r="L115" s="152">
        <v>365.45</v>
      </c>
      <c r="M115" s="152">
        <v>365.45</v>
      </c>
      <c r="N115" s="152">
        <v>365.45</v>
      </c>
      <c r="O115" s="152">
        <v>0</v>
      </c>
      <c r="P115" s="150">
        <f t="shared" si="70"/>
        <v>0</v>
      </c>
      <c r="Q115" s="134"/>
      <c r="R115" s="134"/>
      <c r="S115" s="134"/>
    </row>
    <row r="116" spans="1:19" x14ac:dyDescent="0.25">
      <c r="A116" s="139"/>
      <c r="B116" s="139"/>
      <c r="C116" s="140"/>
      <c r="D116" s="140"/>
      <c r="E116" s="40" t="s">
        <v>69</v>
      </c>
      <c r="F116" s="40" t="s">
        <v>19</v>
      </c>
      <c r="G116" s="159">
        <v>0</v>
      </c>
      <c r="H116" s="152">
        <v>716.7031654389807</v>
      </c>
      <c r="I116" s="152">
        <v>716.7031654389807</v>
      </c>
      <c r="J116" s="152">
        <v>0</v>
      </c>
      <c r="K116" s="152">
        <v>0</v>
      </c>
      <c r="L116" s="152">
        <v>0</v>
      </c>
      <c r="M116" s="152">
        <v>0</v>
      </c>
      <c r="N116" s="152">
        <v>0</v>
      </c>
      <c r="O116" s="152">
        <v>0</v>
      </c>
      <c r="P116" s="150">
        <v>0</v>
      </c>
      <c r="Q116" s="134"/>
      <c r="R116" s="134"/>
      <c r="S116" s="134"/>
    </row>
    <row r="117" spans="1:19" x14ac:dyDescent="0.25">
      <c r="A117" s="139"/>
      <c r="B117" s="139"/>
      <c r="C117" s="140"/>
      <c r="D117" s="140">
        <v>3227</v>
      </c>
      <c r="E117" s="40"/>
      <c r="F117" s="40" t="s">
        <v>94</v>
      </c>
      <c r="G117" s="150">
        <f t="shared" ref="G117:O117" si="76">(SUM(G118))</f>
        <v>294</v>
      </c>
      <c r="H117" s="150">
        <f t="shared" si="76"/>
        <v>199.08421262193906</v>
      </c>
      <c r="I117" s="150">
        <f t="shared" si="76"/>
        <v>199.08421262193906</v>
      </c>
      <c r="J117" s="150">
        <f t="shared" si="76"/>
        <v>300</v>
      </c>
      <c r="K117" s="150">
        <f t="shared" si="76"/>
        <v>300</v>
      </c>
      <c r="L117" s="150">
        <f t="shared" si="76"/>
        <v>300</v>
      </c>
      <c r="M117" s="150">
        <f t="shared" si="76"/>
        <v>300</v>
      </c>
      <c r="N117" s="150">
        <f t="shared" si="76"/>
        <v>300</v>
      </c>
      <c r="O117" s="150">
        <f t="shared" si="76"/>
        <v>146.80000000000001</v>
      </c>
      <c r="P117" s="150">
        <f t="shared" si="70"/>
        <v>48.933333333333337</v>
      </c>
      <c r="Q117" s="134"/>
      <c r="R117" s="134"/>
      <c r="S117" s="134"/>
    </row>
    <row r="118" spans="1:19" x14ac:dyDescent="0.25">
      <c r="A118" s="139"/>
      <c r="B118" s="139"/>
      <c r="C118" s="140"/>
      <c r="D118" s="140"/>
      <c r="E118" s="40" t="s">
        <v>65</v>
      </c>
      <c r="F118" s="40" t="s">
        <v>70</v>
      </c>
      <c r="G118" s="159">
        <v>294</v>
      </c>
      <c r="H118" s="152">
        <v>199.08421262193906</v>
      </c>
      <c r="I118" s="152">
        <v>199.08421262193906</v>
      </c>
      <c r="J118" s="152">
        <v>300</v>
      </c>
      <c r="K118" s="152">
        <v>300</v>
      </c>
      <c r="L118" s="152">
        <v>300</v>
      </c>
      <c r="M118" s="152">
        <v>300</v>
      </c>
      <c r="N118" s="152">
        <v>300</v>
      </c>
      <c r="O118" s="152">
        <v>146.80000000000001</v>
      </c>
      <c r="P118" s="150">
        <f t="shared" si="70"/>
        <v>48.933333333333337</v>
      </c>
      <c r="Q118" s="134"/>
      <c r="R118" s="134"/>
      <c r="S118" s="134"/>
    </row>
    <row r="119" spans="1:19" x14ac:dyDescent="0.25">
      <c r="A119" s="139"/>
      <c r="B119" s="139"/>
      <c r="C119" s="140">
        <v>323</v>
      </c>
      <c r="D119" s="140"/>
      <c r="E119" s="40"/>
      <c r="F119" s="40" t="s">
        <v>95</v>
      </c>
      <c r="G119" s="150">
        <f>(SUM(G120,G123,G128,G131,G134,G140,G145))</f>
        <v>23130</v>
      </c>
      <c r="H119" s="150">
        <f t="shared" ref="H119:L119" si="77">(SUM(H120,H123,H128,H131,H134,H140,H143,H145))</f>
        <v>51563.740128741119</v>
      </c>
      <c r="I119" s="150">
        <f t="shared" si="77"/>
        <v>23242.816377994557</v>
      </c>
      <c r="J119" s="150">
        <f t="shared" si="77"/>
        <v>23627.996418475013</v>
      </c>
      <c r="K119" s="150">
        <f t="shared" si="77"/>
        <v>23980.943780609196</v>
      </c>
      <c r="L119" s="150">
        <f t="shared" si="77"/>
        <v>44001.961233658505</v>
      </c>
      <c r="M119" s="150">
        <f t="shared" ref="M119:N119" si="78">(SUM(M120,M123,M128,M131,M134,M140,M143,M145))</f>
        <v>34090.07</v>
      </c>
      <c r="N119" s="150">
        <f t="shared" si="78"/>
        <v>34090.07</v>
      </c>
      <c r="O119" s="150">
        <f t="shared" ref="O119" si="79">(SUM(O120,O123,O128,O131,O134,O140,O143,O145))</f>
        <v>27893.87</v>
      </c>
      <c r="P119" s="150">
        <f t="shared" si="70"/>
        <v>81.824032628856429</v>
      </c>
      <c r="Q119" s="134"/>
      <c r="R119" s="134"/>
      <c r="S119" s="134"/>
    </row>
    <row r="120" spans="1:19" x14ac:dyDescent="0.25">
      <c r="A120" s="139"/>
      <c r="B120" s="139"/>
      <c r="C120" s="140"/>
      <c r="D120" s="140">
        <v>3231</v>
      </c>
      <c r="E120" s="40"/>
      <c r="F120" s="40" t="s">
        <v>96</v>
      </c>
      <c r="G120" s="150">
        <f>(SUM(G121,G122))</f>
        <v>533</v>
      </c>
      <c r="H120" s="150">
        <f t="shared" ref="H120:K120" si="80">(SUM(H121))</f>
        <v>729.97544628044329</v>
      </c>
      <c r="I120" s="150">
        <f t="shared" si="80"/>
        <v>796.33685048775624</v>
      </c>
      <c r="J120" s="150">
        <f t="shared" si="80"/>
        <v>979.08</v>
      </c>
      <c r="K120" s="150">
        <f t="shared" si="80"/>
        <v>980</v>
      </c>
      <c r="L120" s="150">
        <f>(SUM(L121:L122))</f>
        <v>1080</v>
      </c>
      <c r="M120" s="150">
        <f>(SUM(M121:M122))</f>
        <v>1080</v>
      </c>
      <c r="N120" s="150">
        <f>(SUM(N121:N122))</f>
        <v>1080</v>
      </c>
      <c r="O120" s="150">
        <f>(SUM(O121:O122))</f>
        <v>565.34</v>
      </c>
      <c r="P120" s="150">
        <f t="shared" si="70"/>
        <v>52.346296296296302</v>
      </c>
      <c r="Q120" s="134"/>
      <c r="R120" s="134"/>
      <c r="S120" s="134"/>
    </row>
    <row r="121" spans="1:19" x14ac:dyDescent="0.25">
      <c r="A121" s="139"/>
      <c r="B121" s="139"/>
      <c r="C121" s="140"/>
      <c r="D121" s="140"/>
      <c r="E121" s="40" t="s">
        <v>65</v>
      </c>
      <c r="F121" s="40" t="s">
        <v>70</v>
      </c>
      <c r="G121" s="159">
        <v>533</v>
      </c>
      <c r="H121" s="152">
        <v>729.97544628044329</v>
      </c>
      <c r="I121" s="152">
        <v>796.33685048775624</v>
      </c>
      <c r="J121" s="152">
        <v>979.08</v>
      </c>
      <c r="K121" s="152">
        <v>980</v>
      </c>
      <c r="L121" s="152">
        <v>980</v>
      </c>
      <c r="M121" s="152">
        <v>980</v>
      </c>
      <c r="N121" s="152">
        <v>980</v>
      </c>
      <c r="O121" s="152">
        <v>565.34</v>
      </c>
      <c r="P121" s="150">
        <f t="shared" si="70"/>
        <v>57.687755102040818</v>
      </c>
      <c r="Q121" s="134"/>
      <c r="R121" s="134"/>
      <c r="S121" s="134"/>
    </row>
    <row r="122" spans="1:19" x14ac:dyDescent="0.25">
      <c r="A122" s="139"/>
      <c r="B122" s="139"/>
      <c r="C122" s="140"/>
      <c r="D122" s="140"/>
      <c r="E122" s="153" t="s">
        <v>57</v>
      </c>
      <c r="F122" s="40" t="s">
        <v>58</v>
      </c>
      <c r="G122" s="159">
        <v>0</v>
      </c>
      <c r="H122" s="152"/>
      <c r="I122" s="152"/>
      <c r="J122" s="152"/>
      <c r="K122" s="152"/>
      <c r="L122" s="152">
        <v>100</v>
      </c>
      <c r="M122" s="152">
        <v>100</v>
      </c>
      <c r="N122" s="152">
        <v>100</v>
      </c>
      <c r="O122" s="152">
        <v>0</v>
      </c>
      <c r="P122" s="150">
        <f t="shared" si="70"/>
        <v>0</v>
      </c>
      <c r="Q122" s="134"/>
      <c r="R122" s="134"/>
      <c r="S122" s="134"/>
    </row>
    <row r="123" spans="1:19" x14ac:dyDescent="0.25">
      <c r="A123" s="139"/>
      <c r="B123" s="139"/>
      <c r="C123" s="140"/>
      <c r="D123" s="140">
        <v>3232</v>
      </c>
      <c r="E123" s="40" t="s">
        <v>45</v>
      </c>
      <c r="F123" s="40" t="s">
        <v>97</v>
      </c>
      <c r="G123" s="150">
        <f>(SUM(G124:G126:G127))</f>
        <v>11296</v>
      </c>
      <c r="H123" s="150">
        <f t="shared" ref="H123:K123" si="81">(SUM(H124:H127))</f>
        <v>27852.810405468179</v>
      </c>
      <c r="I123" s="150">
        <f t="shared" si="81"/>
        <v>5922.4898798858585</v>
      </c>
      <c r="J123" s="150">
        <f t="shared" si="81"/>
        <v>6147.5752757316341</v>
      </c>
      <c r="K123" s="150">
        <f t="shared" si="81"/>
        <v>6238.5752757316341</v>
      </c>
      <c r="L123" s="150">
        <f t="shared" ref="L123" si="82">(SUM(L124:L127))</f>
        <v>17192.07</v>
      </c>
      <c r="M123" s="150">
        <f t="shared" ref="M123:N123" si="83">(SUM(M124:M127))</f>
        <v>6692.07</v>
      </c>
      <c r="N123" s="150">
        <f t="shared" si="83"/>
        <v>6692.07</v>
      </c>
      <c r="O123" s="150">
        <f t="shared" ref="O123" si="84">(SUM(O124:O127))</f>
        <v>7441.91</v>
      </c>
      <c r="P123" s="150">
        <f t="shared" si="70"/>
        <v>111.20490371439628</v>
      </c>
      <c r="Q123" s="134"/>
      <c r="R123" s="134"/>
      <c r="S123" s="134"/>
    </row>
    <row r="124" spans="1:19" x14ac:dyDescent="0.25">
      <c r="A124" s="139"/>
      <c r="B124" s="139"/>
      <c r="C124" s="140"/>
      <c r="D124" s="140"/>
      <c r="E124" s="40" t="s">
        <v>65</v>
      </c>
      <c r="F124" s="40" t="s">
        <v>70</v>
      </c>
      <c r="G124" s="159">
        <v>494</v>
      </c>
      <c r="H124" s="152">
        <v>3431.8136571769855</v>
      </c>
      <c r="I124" s="152">
        <v>3400.756520007963</v>
      </c>
      <c r="J124" s="152">
        <v>3981</v>
      </c>
      <c r="K124" s="152">
        <v>4072</v>
      </c>
      <c r="L124" s="152">
        <v>5120</v>
      </c>
      <c r="M124" s="207">
        <v>5120</v>
      </c>
      <c r="N124" s="207">
        <v>5120</v>
      </c>
      <c r="O124" s="207">
        <v>2642.67</v>
      </c>
      <c r="P124" s="150">
        <f t="shared" si="70"/>
        <v>51.614648437500001</v>
      </c>
      <c r="Q124" s="134"/>
      <c r="R124" s="134"/>
      <c r="S124" s="134"/>
    </row>
    <row r="125" spans="1:19" x14ac:dyDescent="0.25">
      <c r="A125" s="139"/>
      <c r="B125" s="139"/>
      <c r="C125" s="140"/>
      <c r="D125" s="140"/>
      <c r="E125" s="40" t="s">
        <v>69</v>
      </c>
      <c r="F125" s="40" t="s">
        <v>19</v>
      </c>
      <c r="G125" s="159">
        <v>10661</v>
      </c>
      <c r="H125" s="152">
        <v>22562.877430486427</v>
      </c>
      <c r="I125" s="152">
        <v>663.61404207313024</v>
      </c>
      <c r="J125" s="152">
        <v>663.61404207313024</v>
      </c>
      <c r="K125" s="152">
        <v>663.61404207313024</v>
      </c>
      <c r="L125" s="152">
        <v>11000</v>
      </c>
      <c r="M125" s="207">
        <v>500</v>
      </c>
      <c r="N125" s="207">
        <v>500</v>
      </c>
      <c r="O125" s="207">
        <v>4494.24</v>
      </c>
      <c r="P125" s="150">
        <f t="shared" si="70"/>
        <v>898.84799999999996</v>
      </c>
      <c r="Q125" s="134"/>
      <c r="R125" s="134"/>
      <c r="S125" s="134"/>
    </row>
    <row r="126" spans="1:19" x14ac:dyDescent="0.25">
      <c r="A126" s="139"/>
      <c r="B126" s="139"/>
      <c r="C126" s="140"/>
      <c r="D126" s="140"/>
      <c r="E126" s="40" t="s">
        <v>50</v>
      </c>
      <c r="F126" s="40" t="s">
        <v>51</v>
      </c>
      <c r="G126" s="152">
        <v>0</v>
      </c>
      <c r="H126" s="152">
        <v>1327.2280841462605</v>
      </c>
      <c r="I126" s="152">
        <v>1327.2280841462605</v>
      </c>
      <c r="J126" s="152">
        <v>972.07</v>
      </c>
      <c r="K126" s="152">
        <v>972.07</v>
      </c>
      <c r="L126" s="152">
        <v>972.07</v>
      </c>
      <c r="M126" s="152">
        <v>972.07</v>
      </c>
      <c r="N126" s="152">
        <v>972.07</v>
      </c>
      <c r="O126" s="152">
        <v>305</v>
      </c>
      <c r="P126" s="150">
        <f t="shared" si="70"/>
        <v>31.376341209995161</v>
      </c>
      <c r="Q126" s="134"/>
      <c r="R126" s="134"/>
      <c r="S126" s="134"/>
    </row>
    <row r="127" spans="1:19" x14ac:dyDescent="0.25">
      <c r="A127" s="139"/>
      <c r="B127" s="139"/>
      <c r="C127" s="140"/>
      <c r="D127" s="140"/>
      <c r="E127" s="40" t="s">
        <v>57</v>
      </c>
      <c r="F127" s="40" t="s">
        <v>58</v>
      </c>
      <c r="G127" s="152">
        <v>141</v>
      </c>
      <c r="H127" s="152">
        <v>530.89123365850423</v>
      </c>
      <c r="I127" s="152">
        <v>530.89123365850423</v>
      </c>
      <c r="J127" s="152">
        <v>530.89123365850423</v>
      </c>
      <c r="K127" s="152">
        <v>530.89123365850423</v>
      </c>
      <c r="L127" s="152">
        <v>100</v>
      </c>
      <c r="M127" s="152">
        <v>100</v>
      </c>
      <c r="N127" s="152">
        <v>100</v>
      </c>
      <c r="O127" s="152">
        <v>0</v>
      </c>
      <c r="P127" s="150">
        <f t="shared" si="70"/>
        <v>0</v>
      </c>
      <c r="Q127" s="134"/>
      <c r="R127" s="134"/>
      <c r="S127" s="134"/>
    </row>
    <row r="128" spans="1:19" x14ac:dyDescent="0.25">
      <c r="A128" s="139"/>
      <c r="B128" s="139"/>
      <c r="C128" s="140"/>
      <c r="D128" s="140">
        <v>3233</v>
      </c>
      <c r="E128" s="40" t="s">
        <v>45</v>
      </c>
      <c r="F128" s="40" t="s">
        <v>99</v>
      </c>
      <c r="G128" s="150">
        <v>60</v>
      </c>
      <c r="H128" s="150">
        <f t="shared" ref="H128:I128" si="85">(SUM(H129))</f>
        <v>66.361404207313029</v>
      </c>
      <c r="I128" s="150">
        <f t="shared" si="85"/>
        <v>66.361404207313029</v>
      </c>
      <c r="J128" s="150">
        <f t="shared" ref="J128:M128" si="86">(SUM(J129:J130))</f>
        <v>66</v>
      </c>
      <c r="K128" s="150">
        <f t="shared" si="86"/>
        <v>60</v>
      </c>
      <c r="L128" s="150">
        <f t="shared" si="86"/>
        <v>60</v>
      </c>
      <c r="M128" s="150">
        <f t="shared" si="86"/>
        <v>60</v>
      </c>
      <c r="N128" s="150">
        <f t="shared" ref="N128" si="87">(SUM(N129:N130))</f>
        <v>60</v>
      </c>
      <c r="O128" s="150">
        <v>0</v>
      </c>
      <c r="P128" s="150">
        <f t="shared" si="70"/>
        <v>0</v>
      </c>
      <c r="Q128" s="134"/>
      <c r="R128" s="134"/>
      <c r="S128" s="134"/>
    </row>
    <row r="129" spans="1:19" x14ac:dyDescent="0.25">
      <c r="A129" s="139"/>
      <c r="B129" s="139"/>
      <c r="C129" s="140"/>
      <c r="D129" s="140"/>
      <c r="E129" s="40" t="s">
        <v>57</v>
      </c>
      <c r="F129" s="40" t="s">
        <v>58</v>
      </c>
      <c r="G129" s="152">
        <v>0</v>
      </c>
      <c r="H129" s="152">
        <v>66.361404207313029</v>
      </c>
      <c r="I129" s="152">
        <v>66.361404207313029</v>
      </c>
      <c r="J129" s="152">
        <v>0</v>
      </c>
      <c r="K129" s="152">
        <v>0</v>
      </c>
      <c r="L129" s="152">
        <v>0</v>
      </c>
      <c r="M129" s="152">
        <v>0</v>
      </c>
      <c r="N129" s="152">
        <v>0</v>
      </c>
      <c r="O129" s="152">
        <v>0</v>
      </c>
      <c r="P129" s="150">
        <v>0</v>
      </c>
      <c r="Q129" s="134"/>
      <c r="R129" s="134"/>
      <c r="S129" s="134"/>
    </row>
    <row r="130" spans="1:19" x14ac:dyDescent="0.25">
      <c r="A130" s="139"/>
      <c r="B130" s="139"/>
      <c r="C130" s="140"/>
      <c r="D130" s="140"/>
      <c r="E130" s="40" t="s">
        <v>65</v>
      </c>
      <c r="F130" s="40" t="s">
        <v>70</v>
      </c>
      <c r="G130" s="152">
        <v>60</v>
      </c>
      <c r="H130" s="152"/>
      <c r="I130" s="152"/>
      <c r="J130" s="152">
        <v>66</v>
      </c>
      <c r="K130" s="152">
        <v>60</v>
      </c>
      <c r="L130" s="152">
        <v>60</v>
      </c>
      <c r="M130" s="152">
        <v>60</v>
      </c>
      <c r="N130" s="152">
        <v>60</v>
      </c>
      <c r="O130" s="152">
        <v>0</v>
      </c>
      <c r="P130" s="150">
        <f t="shared" si="70"/>
        <v>0</v>
      </c>
      <c r="Q130" s="134"/>
      <c r="R130" s="134"/>
      <c r="S130" s="134"/>
    </row>
    <row r="131" spans="1:19" x14ac:dyDescent="0.25">
      <c r="A131" s="139"/>
      <c r="B131" s="139"/>
      <c r="C131" s="140"/>
      <c r="D131" s="140">
        <v>3234</v>
      </c>
      <c r="E131" s="40"/>
      <c r="F131" s="40" t="s">
        <v>100</v>
      </c>
      <c r="G131" s="150">
        <f t="shared" ref="G131:K131" si="88">(SUM(G132))</f>
        <v>2015</v>
      </c>
      <c r="H131" s="150">
        <f t="shared" si="88"/>
        <v>2057.2035304267038</v>
      </c>
      <c r="I131" s="150">
        <f t="shared" si="88"/>
        <v>2057.2035304267038</v>
      </c>
      <c r="J131" s="150">
        <f t="shared" si="88"/>
        <v>2800</v>
      </c>
      <c r="K131" s="150">
        <f t="shared" si="88"/>
        <v>3100</v>
      </c>
      <c r="L131" s="150">
        <f>(SUM(L132:L133))</f>
        <v>3200</v>
      </c>
      <c r="M131" s="150">
        <f>(SUM(M132:M133))</f>
        <v>3200</v>
      </c>
      <c r="N131" s="150">
        <f>(SUM(N132:N133))</f>
        <v>3200</v>
      </c>
      <c r="O131" s="150">
        <f>(SUM(O132:O133))</f>
        <v>1584.62</v>
      </c>
      <c r="P131" s="150">
        <f t="shared" si="70"/>
        <v>49.519374999999997</v>
      </c>
      <c r="Q131" s="134"/>
      <c r="R131" s="134"/>
      <c r="S131" s="134"/>
    </row>
    <row r="132" spans="1:19" x14ac:dyDescent="0.25">
      <c r="A132" s="139"/>
      <c r="B132" s="139"/>
      <c r="C132" s="140"/>
      <c r="D132" s="140"/>
      <c r="E132" s="40" t="s">
        <v>65</v>
      </c>
      <c r="F132" s="40" t="s">
        <v>70</v>
      </c>
      <c r="G132" s="159">
        <v>2015</v>
      </c>
      <c r="H132" s="152">
        <v>2057.2035304267038</v>
      </c>
      <c r="I132" s="152">
        <v>2057.2035304267038</v>
      </c>
      <c r="J132" s="152">
        <v>2800</v>
      </c>
      <c r="K132" s="152">
        <v>3100</v>
      </c>
      <c r="L132" s="152">
        <v>3100</v>
      </c>
      <c r="M132" s="152">
        <v>3100</v>
      </c>
      <c r="N132" s="152">
        <v>3100</v>
      </c>
      <c r="O132" s="152">
        <v>1584.62</v>
      </c>
      <c r="P132" s="150">
        <f t="shared" si="70"/>
        <v>51.116774193548387</v>
      </c>
      <c r="Q132" s="134"/>
      <c r="R132" s="134"/>
      <c r="S132" s="134"/>
    </row>
    <row r="133" spans="1:19" x14ac:dyDescent="0.25">
      <c r="A133" s="139"/>
      <c r="B133" s="139"/>
      <c r="C133" s="140"/>
      <c r="D133" s="140"/>
      <c r="E133" s="40" t="s">
        <v>57</v>
      </c>
      <c r="F133" s="40" t="s">
        <v>58</v>
      </c>
      <c r="G133" s="159"/>
      <c r="H133" s="152"/>
      <c r="I133" s="152"/>
      <c r="J133" s="152"/>
      <c r="K133" s="152"/>
      <c r="L133" s="152">
        <v>100</v>
      </c>
      <c r="M133" s="152">
        <v>100</v>
      </c>
      <c r="N133" s="152">
        <v>100</v>
      </c>
      <c r="O133" s="152">
        <v>0</v>
      </c>
      <c r="P133" s="150">
        <f t="shared" si="70"/>
        <v>0</v>
      </c>
      <c r="Q133" s="134"/>
      <c r="R133" s="134"/>
      <c r="S133" s="134"/>
    </row>
    <row r="134" spans="1:19" x14ac:dyDescent="0.25">
      <c r="A134" s="139"/>
      <c r="B134" s="139"/>
      <c r="C134" s="140"/>
      <c r="D134" s="140">
        <v>3236</v>
      </c>
      <c r="E134" s="40"/>
      <c r="F134" s="40" t="s">
        <v>101</v>
      </c>
      <c r="G134" s="150">
        <f t="shared" ref="G134:J134" si="89">(SUM(G135:G136))</f>
        <v>1520</v>
      </c>
      <c r="H134" s="150">
        <f t="shared" si="89"/>
        <v>484.43825071338506</v>
      </c>
      <c r="I134" s="150">
        <f t="shared" si="89"/>
        <v>663.61404207313024</v>
      </c>
      <c r="J134" s="150">
        <f t="shared" si="89"/>
        <v>1200</v>
      </c>
      <c r="K134" s="150">
        <f t="shared" ref="K134" si="90">(SUM(K135:K136))</f>
        <v>1300</v>
      </c>
      <c r="L134" s="150">
        <f t="shared" ref="L134" si="91">(SUM(L135:L136))</f>
        <v>1300</v>
      </c>
      <c r="M134" s="150">
        <f>(SUM(M135:M139))</f>
        <v>1610</v>
      </c>
      <c r="N134" s="150">
        <f>(SUM(N135:N139))</f>
        <v>1610</v>
      </c>
      <c r="O134" s="150">
        <f>(SUM(O135:O139))</f>
        <v>530</v>
      </c>
      <c r="P134" s="150">
        <f t="shared" si="70"/>
        <v>32.919254658385093</v>
      </c>
      <c r="Q134" s="134"/>
      <c r="R134" s="134"/>
      <c r="S134" s="134"/>
    </row>
    <row r="135" spans="1:19" x14ac:dyDescent="0.25">
      <c r="A135" s="139"/>
      <c r="B135" s="139"/>
      <c r="C135" s="140"/>
      <c r="D135" s="140"/>
      <c r="E135" s="40" t="s">
        <v>65</v>
      </c>
      <c r="F135" s="40" t="s">
        <v>70</v>
      </c>
      <c r="G135" s="159">
        <v>1520</v>
      </c>
      <c r="H135" s="152">
        <v>484.43825071338506</v>
      </c>
      <c r="I135" s="152">
        <v>663.61404207313024</v>
      </c>
      <c r="J135" s="152">
        <v>1200</v>
      </c>
      <c r="K135" s="152">
        <v>1300</v>
      </c>
      <c r="L135" s="152">
        <v>1300</v>
      </c>
      <c r="M135" s="152">
        <v>1300</v>
      </c>
      <c r="N135" s="152">
        <v>1300</v>
      </c>
      <c r="O135" s="152">
        <v>0</v>
      </c>
      <c r="P135" s="150">
        <f t="shared" si="70"/>
        <v>0</v>
      </c>
      <c r="Q135" s="134"/>
      <c r="R135" s="134"/>
      <c r="S135" s="134"/>
    </row>
    <row r="136" spans="1:19" x14ac:dyDescent="0.25">
      <c r="A136" s="139"/>
      <c r="B136" s="139"/>
      <c r="C136" s="140"/>
      <c r="D136" s="140"/>
      <c r="E136" s="40" t="s">
        <v>50</v>
      </c>
      <c r="F136" s="40" t="s">
        <v>105</v>
      </c>
      <c r="G136" s="159">
        <v>0</v>
      </c>
      <c r="H136" s="152">
        <v>0</v>
      </c>
      <c r="I136" s="152">
        <v>0</v>
      </c>
      <c r="J136" s="152">
        <v>0</v>
      </c>
      <c r="K136" s="152">
        <v>0</v>
      </c>
      <c r="L136" s="152">
        <v>0</v>
      </c>
      <c r="M136" s="152">
        <v>0</v>
      </c>
      <c r="N136" s="152">
        <v>0</v>
      </c>
      <c r="O136" s="152">
        <v>0</v>
      </c>
      <c r="P136" s="150">
        <v>0</v>
      </c>
      <c r="Q136" s="134"/>
      <c r="R136" s="134"/>
      <c r="S136" s="134"/>
    </row>
    <row r="137" spans="1:19" x14ac:dyDescent="0.25">
      <c r="A137" s="139"/>
      <c r="B137" s="139"/>
      <c r="C137" s="140"/>
      <c r="D137" s="140"/>
      <c r="E137" s="40" t="s">
        <v>69</v>
      </c>
      <c r="F137" s="40" t="s">
        <v>19</v>
      </c>
      <c r="G137" s="159"/>
      <c r="H137" s="152"/>
      <c r="I137" s="152"/>
      <c r="J137" s="152"/>
      <c r="K137" s="152"/>
      <c r="L137" s="152"/>
      <c r="M137" s="152">
        <v>80</v>
      </c>
      <c r="N137" s="152">
        <v>80</v>
      </c>
      <c r="O137" s="152">
        <v>530</v>
      </c>
      <c r="P137" s="150">
        <f t="shared" si="70"/>
        <v>662.5</v>
      </c>
      <c r="Q137" s="134"/>
      <c r="R137" s="134"/>
      <c r="S137" s="134"/>
    </row>
    <row r="138" spans="1:19" x14ac:dyDescent="0.25">
      <c r="A138" s="139"/>
      <c r="B138" s="139"/>
      <c r="C138" s="140"/>
      <c r="D138" s="140"/>
      <c r="E138" s="40">
        <v>561</v>
      </c>
      <c r="F138" s="40" t="s">
        <v>333</v>
      </c>
      <c r="G138" s="159"/>
      <c r="H138" s="152"/>
      <c r="I138" s="152"/>
      <c r="J138" s="152"/>
      <c r="K138" s="152"/>
      <c r="L138" s="152"/>
      <c r="M138" s="152">
        <v>190</v>
      </c>
      <c r="N138" s="152">
        <v>190</v>
      </c>
      <c r="O138" s="152">
        <v>0</v>
      </c>
      <c r="P138" s="150">
        <f t="shared" si="70"/>
        <v>0</v>
      </c>
      <c r="Q138" s="134"/>
      <c r="R138" s="134"/>
      <c r="S138" s="134"/>
    </row>
    <row r="139" spans="1:19" x14ac:dyDescent="0.25">
      <c r="A139" s="139"/>
      <c r="B139" s="139"/>
      <c r="C139" s="140"/>
      <c r="D139" s="140"/>
      <c r="E139" s="40">
        <v>5012</v>
      </c>
      <c r="F139" s="40" t="s">
        <v>334</v>
      </c>
      <c r="G139" s="159"/>
      <c r="H139" s="152"/>
      <c r="I139" s="152"/>
      <c r="J139" s="152"/>
      <c r="K139" s="152"/>
      <c r="L139" s="152"/>
      <c r="M139" s="152">
        <v>40</v>
      </c>
      <c r="N139" s="152">
        <v>40</v>
      </c>
      <c r="O139" s="152">
        <v>0</v>
      </c>
      <c r="P139" s="150">
        <f t="shared" si="70"/>
        <v>0</v>
      </c>
      <c r="Q139" s="134"/>
      <c r="R139" s="134"/>
      <c r="S139" s="134"/>
    </row>
    <row r="140" spans="1:19" x14ac:dyDescent="0.25">
      <c r="A140" s="139"/>
      <c r="B140" s="139"/>
      <c r="C140" s="140"/>
      <c r="D140" s="140">
        <v>3237</v>
      </c>
      <c r="E140" s="40"/>
      <c r="F140" s="40" t="s">
        <v>102</v>
      </c>
      <c r="G140" s="150">
        <f t="shared" ref="G140:J140" si="92">(SUM(G141:G142))</f>
        <v>100</v>
      </c>
      <c r="H140" s="150">
        <f t="shared" si="92"/>
        <v>7299.7544628044325</v>
      </c>
      <c r="I140" s="150">
        <f t="shared" si="92"/>
        <v>663.61404207313035</v>
      </c>
      <c r="J140" s="150">
        <f t="shared" si="92"/>
        <v>663.61123365850426</v>
      </c>
      <c r="K140" s="150">
        <f t="shared" ref="K140:M140" si="93">(SUM(K141:K142))</f>
        <v>660.89123365850423</v>
      </c>
      <c r="L140" s="150">
        <f t="shared" ref="L140" si="94">(SUM(L141:L142))</f>
        <v>660.89123365850423</v>
      </c>
      <c r="M140" s="150">
        <f t="shared" si="93"/>
        <v>661</v>
      </c>
      <c r="N140" s="150">
        <f t="shared" ref="N140" si="95">(SUM(N141:N142))</f>
        <v>661</v>
      </c>
      <c r="O140" s="150">
        <f t="shared" ref="O140" si="96">(SUM(O141:O142))</f>
        <v>1900</v>
      </c>
      <c r="P140" s="150">
        <f t="shared" si="70"/>
        <v>287.44326777609683</v>
      </c>
      <c r="Q140" s="134"/>
      <c r="R140" s="134"/>
      <c r="S140" s="134"/>
    </row>
    <row r="141" spans="1:19" x14ac:dyDescent="0.25">
      <c r="A141" s="139"/>
      <c r="B141" s="139"/>
      <c r="C141" s="140"/>
      <c r="D141" s="140"/>
      <c r="E141" s="40" t="s">
        <v>65</v>
      </c>
      <c r="F141" s="40" t="s">
        <v>70</v>
      </c>
      <c r="G141" s="159">
        <v>100</v>
      </c>
      <c r="H141" s="152">
        <v>132.72280841462606</v>
      </c>
      <c r="I141" s="152">
        <v>132.72280841462606</v>
      </c>
      <c r="J141" s="152">
        <v>132.72</v>
      </c>
      <c r="K141" s="152">
        <v>130</v>
      </c>
      <c r="L141" s="152">
        <v>130</v>
      </c>
      <c r="M141" s="152">
        <v>130</v>
      </c>
      <c r="N141" s="152">
        <v>130</v>
      </c>
      <c r="O141" s="152">
        <v>0</v>
      </c>
      <c r="P141" s="150">
        <f t="shared" si="70"/>
        <v>0</v>
      </c>
      <c r="Q141" s="134"/>
      <c r="R141" s="134"/>
      <c r="S141" s="134"/>
    </row>
    <row r="142" spans="1:19" x14ac:dyDescent="0.25">
      <c r="A142" s="139"/>
      <c r="B142" s="139"/>
      <c r="C142" s="140"/>
      <c r="D142" s="140"/>
      <c r="E142" s="40" t="s">
        <v>69</v>
      </c>
      <c r="F142" s="40" t="s">
        <v>19</v>
      </c>
      <c r="G142" s="159">
        <v>0</v>
      </c>
      <c r="H142" s="152">
        <v>7167.0316543898061</v>
      </c>
      <c r="I142" s="152">
        <v>530.89123365850423</v>
      </c>
      <c r="J142" s="152">
        <v>530.89123365850423</v>
      </c>
      <c r="K142" s="152">
        <v>530.89123365850423</v>
      </c>
      <c r="L142" s="152">
        <v>530.89123365850423</v>
      </c>
      <c r="M142" s="152">
        <v>531</v>
      </c>
      <c r="N142" s="152">
        <v>531</v>
      </c>
      <c r="O142" s="152">
        <v>1900</v>
      </c>
      <c r="P142" s="150">
        <f t="shared" si="70"/>
        <v>357.81544256120526</v>
      </c>
      <c r="Q142" s="134"/>
      <c r="R142" s="134"/>
      <c r="S142" s="134"/>
    </row>
    <row r="143" spans="1:19" x14ac:dyDescent="0.25">
      <c r="A143" s="139"/>
      <c r="B143" s="139"/>
      <c r="C143" s="140"/>
      <c r="D143" s="140">
        <v>3238</v>
      </c>
      <c r="E143" s="40"/>
      <c r="F143" s="40" t="s">
        <v>103</v>
      </c>
      <c r="G143" s="150">
        <f t="shared" ref="G143:N143" si="97">(SUM(G144))</f>
        <v>400</v>
      </c>
      <c r="H143" s="150">
        <f t="shared" si="97"/>
        <v>132.72280841462606</v>
      </c>
      <c r="I143" s="150">
        <f t="shared" si="97"/>
        <v>132.72280841462606</v>
      </c>
      <c r="J143" s="150">
        <f t="shared" si="97"/>
        <v>333</v>
      </c>
      <c r="K143" s="150">
        <f t="shared" si="97"/>
        <v>400</v>
      </c>
      <c r="L143" s="150">
        <f t="shared" si="97"/>
        <v>400</v>
      </c>
      <c r="M143" s="150">
        <f t="shared" si="97"/>
        <v>400</v>
      </c>
      <c r="N143" s="150">
        <f t="shared" si="97"/>
        <v>400</v>
      </c>
      <c r="O143" s="150">
        <v>0</v>
      </c>
      <c r="P143" s="150">
        <f t="shared" si="70"/>
        <v>0</v>
      </c>
      <c r="Q143" s="134"/>
      <c r="R143" s="134"/>
      <c r="S143" s="134"/>
    </row>
    <row r="144" spans="1:19" x14ac:dyDescent="0.25">
      <c r="A144" s="139"/>
      <c r="B144" s="139"/>
      <c r="C144" s="140"/>
      <c r="D144" s="140"/>
      <c r="E144" s="40" t="s">
        <v>65</v>
      </c>
      <c r="F144" s="40" t="s">
        <v>70</v>
      </c>
      <c r="G144" s="159">
        <v>400</v>
      </c>
      <c r="H144" s="152">
        <v>132.72280841462606</v>
      </c>
      <c r="I144" s="152">
        <v>132.72280841462606</v>
      </c>
      <c r="J144" s="152">
        <v>333</v>
      </c>
      <c r="K144" s="152">
        <v>400</v>
      </c>
      <c r="L144" s="152">
        <v>400</v>
      </c>
      <c r="M144" s="152">
        <v>400</v>
      </c>
      <c r="N144" s="152">
        <v>400</v>
      </c>
      <c r="O144" s="152">
        <v>0</v>
      </c>
      <c r="P144" s="150">
        <f t="shared" si="70"/>
        <v>0</v>
      </c>
      <c r="Q144" s="134"/>
      <c r="R144" s="134"/>
      <c r="S144" s="134"/>
    </row>
    <row r="145" spans="1:19" x14ac:dyDescent="0.25">
      <c r="A145" s="139"/>
      <c r="B145" s="139"/>
      <c r="C145" s="140"/>
      <c r="D145" s="140">
        <v>3239</v>
      </c>
      <c r="E145" s="40"/>
      <c r="F145" s="40" t="s">
        <v>104</v>
      </c>
      <c r="G145" s="150">
        <f t="shared" ref="G145:J145" si="98">(SUM(G146:G150))</f>
        <v>7606</v>
      </c>
      <c r="H145" s="150">
        <f t="shared" si="98"/>
        <v>12940.473820426039</v>
      </c>
      <c r="I145" s="150">
        <f t="shared" si="98"/>
        <v>12940.473820426039</v>
      </c>
      <c r="J145" s="150">
        <f t="shared" si="98"/>
        <v>11438.729909084876</v>
      </c>
      <c r="K145" s="150">
        <f t="shared" ref="K145:M145" si="99">(SUM(K146:K150))</f>
        <v>11241.477271219059</v>
      </c>
      <c r="L145" s="150">
        <f t="shared" ref="L145" si="100">(SUM(L146:L150))</f>
        <v>20109</v>
      </c>
      <c r="M145" s="150">
        <f t="shared" si="99"/>
        <v>20387</v>
      </c>
      <c r="N145" s="150">
        <f t="shared" ref="N145" si="101">(SUM(N146:N150))</f>
        <v>20387</v>
      </c>
      <c r="O145" s="150">
        <f t="shared" ref="O145" si="102">(SUM(O146:O150))</f>
        <v>15872</v>
      </c>
      <c r="P145" s="150">
        <f t="shared" si="70"/>
        <v>77.853534114877135</v>
      </c>
      <c r="Q145" s="134"/>
      <c r="R145" s="134"/>
      <c r="S145" s="134"/>
    </row>
    <row r="146" spans="1:19" x14ac:dyDescent="0.25">
      <c r="A146" s="139"/>
      <c r="B146" s="139"/>
      <c r="C146" s="140"/>
      <c r="D146" s="140"/>
      <c r="E146" s="153" t="s">
        <v>65</v>
      </c>
      <c r="F146" s="40" t="s">
        <v>70</v>
      </c>
      <c r="G146" s="159">
        <v>0</v>
      </c>
      <c r="H146" s="152">
        <v>597.25263786581718</v>
      </c>
      <c r="I146" s="152">
        <v>597.25263786581718</v>
      </c>
      <c r="J146" s="152">
        <v>597.25263786581718</v>
      </c>
      <c r="K146" s="152">
        <v>400</v>
      </c>
      <c r="L146" s="152">
        <v>400</v>
      </c>
      <c r="M146" s="152">
        <v>400</v>
      </c>
      <c r="N146" s="152">
        <v>400</v>
      </c>
      <c r="O146" s="152">
        <v>0</v>
      </c>
      <c r="P146" s="150">
        <f t="shared" si="70"/>
        <v>0</v>
      </c>
      <c r="Q146" s="134"/>
      <c r="R146" s="134"/>
      <c r="S146" s="134"/>
    </row>
    <row r="147" spans="1:19" x14ac:dyDescent="0.25">
      <c r="A147" s="139"/>
      <c r="B147" s="139"/>
      <c r="C147" s="140"/>
      <c r="D147" s="140"/>
      <c r="E147" s="40" t="s">
        <v>50</v>
      </c>
      <c r="F147" s="40" t="s">
        <v>51</v>
      </c>
      <c r="G147" s="159">
        <v>3630</v>
      </c>
      <c r="H147" s="152">
        <v>4645.298294511912</v>
      </c>
      <c r="I147" s="152">
        <v>4645.298294511912</v>
      </c>
      <c r="J147" s="152">
        <v>3044</v>
      </c>
      <c r="K147" s="152">
        <v>3044</v>
      </c>
      <c r="L147" s="152">
        <v>3044</v>
      </c>
      <c r="M147" s="152">
        <v>3044</v>
      </c>
      <c r="N147" s="152">
        <v>3044</v>
      </c>
      <c r="O147" s="152">
        <v>15430</v>
      </c>
      <c r="P147" s="150">
        <f t="shared" si="70"/>
        <v>506.89881734559793</v>
      </c>
      <c r="Q147" s="134"/>
      <c r="R147" s="134"/>
      <c r="S147" s="134"/>
    </row>
    <row r="148" spans="1:19" x14ac:dyDescent="0.25">
      <c r="A148" s="139"/>
      <c r="B148" s="139"/>
      <c r="C148" s="140"/>
      <c r="D148" s="140"/>
      <c r="E148" s="40" t="s">
        <v>57</v>
      </c>
      <c r="F148" s="40" t="s">
        <v>58</v>
      </c>
      <c r="G148" s="152">
        <v>0</v>
      </c>
      <c r="H148" s="152">
        <v>265.44561682925212</v>
      </c>
      <c r="I148" s="152">
        <v>265.44561682925212</v>
      </c>
      <c r="J148" s="152">
        <v>365</v>
      </c>
      <c r="K148" s="152">
        <v>365</v>
      </c>
      <c r="L148" s="152">
        <v>365</v>
      </c>
      <c r="M148" s="152">
        <v>365</v>
      </c>
      <c r="N148" s="152">
        <v>365</v>
      </c>
      <c r="O148" s="152">
        <v>0</v>
      </c>
      <c r="P148" s="150">
        <f t="shared" si="70"/>
        <v>0</v>
      </c>
      <c r="Q148" s="134"/>
      <c r="R148" s="134"/>
      <c r="S148" s="134"/>
    </row>
    <row r="149" spans="1:19" x14ac:dyDescent="0.25">
      <c r="A149" s="139"/>
      <c r="B149" s="139"/>
      <c r="C149" s="140"/>
      <c r="D149" s="140"/>
      <c r="E149" s="40" t="s">
        <v>61</v>
      </c>
      <c r="F149" s="40" t="s">
        <v>62</v>
      </c>
      <c r="G149" s="152">
        <v>149</v>
      </c>
      <c r="H149" s="152">
        <v>132.72280841462606</v>
      </c>
      <c r="I149" s="152">
        <v>132.72280841462606</v>
      </c>
      <c r="J149" s="152">
        <v>132.72280841462606</v>
      </c>
      <c r="K149" s="152">
        <v>132.72280841462606</v>
      </c>
      <c r="L149" s="152">
        <v>300</v>
      </c>
      <c r="M149" s="152">
        <v>300</v>
      </c>
      <c r="N149" s="152">
        <v>300</v>
      </c>
      <c r="O149" s="152">
        <v>0</v>
      </c>
      <c r="P149" s="150">
        <f t="shared" si="70"/>
        <v>0</v>
      </c>
      <c r="Q149" s="134"/>
      <c r="R149" s="134"/>
      <c r="S149" s="134"/>
    </row>
    <row r="150" spans="1:19" x14ac:dyDescent="0.25">
      <c r="A150" s="139"/>
      <c r="B150" s="139"/>
      <c r="C150" s="140"/>
      <c r="D150" s="140"/>
      <c r="E150" s="40" t="s">
        <v>55</v>
      </c>
      <c r="F150" s="40" t="s">
        <v>86</v>
      </c>
      <c r="G150" s="159">
        <v>3827</v>
      </c>
      <c r="H150" s="152">
        <v>7299.7544628044325</v>
      </c>
      <c r="I150" s="152">
        <v>7299.7544628044325</v>
      </c>
      <c r="J150" s="152">
        <v>7299.7544628044325</v>
      </c>
      <c r="K150" s="152">
        <v>7299.7544628044325</v>
      </c>
      <c r="L150" s="152">
        <v>16000</v>
      </c>
      <c r="M150" s="152">
        <v>16278</v>
      </c>
      <c r="N150" s="152">
        <v>16278</v>
      </c>
      <c r="O150" s="152">
        <v>442</v>
      </c>
      <c r="P150" s="150">
        <f t="shared" si="70"/>
        <v>2.7153212925420811</v>
      </c>
      <c r="Q150" s="134"/>
      <c r="R150" s="134"/>
      <c r="S150" s="134"/>
    </row>
    <row r="151" spans="1:19" x14ac:dyDescent="0.25">
      <c r="A151" s="139"/>
      <c r="B151" s="139"/>
      <c r="C151" s="140">
        <v>324</v>
      </c>
      <c r="D151" s="140"/>
      <c r="E151" s="40"/>
      <c r="F151" s="40" t="s">
        <v>127</v>
      </c>
      <c r="G151" s="152">
        <v>0</v>
      </c>
      <c r="H151" s="150">
        <f t="shared" ref="H151:O152" si="103">(SUM(H152))</f>
        <v>132.72280841462606</v>
      </c>
      <c r="I151" s="150">
        <f t="shared" si="103"/>
        <v>132.72280841462606</v>
      </c>
      <c r="J151" s="150">
        <f t="shared" si="103"/>
        <v>132.72280841462606</v>
      </c>
      <c r="K151" s="150">
        <f t="shared" si="103"/>
        <v>132.72280841462606</v>
      </c>
      <c r="L151" s="150">
        <f t="shared" si="103"/>
        <v>132.72280841462606</v>
      </c>
      <c r="M151" s="150">
        <f t="shared" si="103"/>
        <v>132.72280841462606</v>
      </c>
      <c r="N151" s="150">
        <f t="shared" si="103"/>
        <v>132.72280841462606</v>
      </c>
      <c r="O151" s="150">
        <f t="shared" si="103"/>
        <v>0</v>
      </c>
      <c r="P151" s="150">
        <f t="shared" si="70"/>
        <v>0</v>
      </c>
      <c r="Q151" s="134"/>
      <c r="R151" s="134"/>
      <c r="S151" s="134"/>
    </row>
    <row r="152" spans="1:19" x14ac:dyDescent="0.25">
      <c r="A152" s="139"/>
      <c r="B152" s="139"/>
      <c r="C152" s="140"/>
      <c r="D152" s="140">
        <v>3241</v>
      </c>
      <c r="E152" s="40"/>
      <c r="F152" s="40" t="s">
        <v>127</v>
      </c>
      <c r="G152" s="152">
        <v>0</v>
      </c>
      <c r="H152" s="150">
        <f t="shared" si="103"/>
        <v>132.72280841462606</v>
      </c>
      <c r="I152" s="150">
        <f t="shared" si="103"/>
        <v>132.72280841462606</v>
      </c>
      <c r="J152" s="150">
        <f t="shared" si="103"/>
        <v>132.72280841462606</v>
      </c>
      <c r="K152" s="150">
        <f t="shared" si="103"/>
        <v>132.72280841462606</v>
      </c>
      <c r="L152" s="150">
        <f t="shared" si="103"/>
        <v>132.72280841462606</v>
      </c>
      <c r="M152" s="150">
        <f t="shared" si="103"/>
        <v>132.72280841462606</v>
      </c>
      <c r="N152" s="150">
        <f t="shared" si="103"/>
        <v>132.72280841462606</v>
      </c>
      <c r="O152" s="150">
        <v>0</v>
      </c>
      <c r="P152" s="150">
        <f t="shared" si="70"/>
        <v>0</v>
      </c>
      <c r="Q152" s="134"/>
      <c r="R152" s="134"/>
      <c r="S152" s="134"/>
    </row>
    <row r="153" spans="1:19" x14ac:dyDescent="0.25">
      <c r="A153" s="139"/>
      <c r="B153" s="139"/>
      <c r="C153" s="140"/>
      <c r="D153" s="140"/>
      <c r="E153" s="40" t="s">
        <v>57</v>
      </c>
      <c r="F153" s="40" t="s">
        <v>58</v>
      </c>
      <c r="G153" s="152">
        <v>0</v>
      </c>
      <c r="H153" s="152">
        <v>132.72280841462606</v>
      </c>
      <c r="I153" s="152">
        <v>132.72280841462606</v>
      </c>
      <c r="J153" s="152">
        <v>132.72280841462606</v>
      </c>
      <c r="K153" s="152">
        <v>132.72280841462606</v>
      </c>
      <c r="L153" s="152">
        <v>132.72280841462606</v>
      </c>
      <c r="M153" s="152">
        <v>132.72280841462606</v>
      </c>
      <c r="N153" s="152">
        <v>132.72280841462606</v>
      </c>
      <c r="O153" s="152">
        <v>0</v>
      </c>
      <c r="P153" s="150">
        <f t="shared" si="70"/>
        <v>0</v>
      </c>
      <c r="Q153" s="134"/>
      <c r="R153" s="134"/>
      <c r="S153" s="134"/>
    </row>
    <row r="154" spans="1:19" x14ac:dyDescent="0.25">
      <c r="A154" s="139"/>
      <c r="B154" s="139"/>
      <c r="C154" s="140">
        <v>329</v>
      </c>
      <c r="D154" s="140"/>
      <c r="E154" s="40"/>
      <c r="F154" s="40"/>
      <c r="G154" s="150">
        <f>(SUM(G155,G159,G162,G164,G167,G169))</f>
        <v>10776</v>
      </c>
      <c r="H154" s="150">
        <f t="shared" ref="H154:L154" si="104">(SUM(H155,H159,H162,H164,H169))</f>
        <v>14805.892892693608</v>
      </c>
      <c r="I154" s="150">
        <f t="shared" si="104"/>
        <v>13437.653460747229</v>
      </c>
      <c r="J154" s="150">
        <f t="shared" si="104"/>
        <v>16832.448470369636</v>
      </c>
      <c r="K154" s="150">
        <f t="shared" si="104"/>
        <v>23714.335125091246</v>
      </c>
      <c r="L154" s="150">
        <f t="shared" si="104"/>
        <v>44025.612316676619</v>
      </c>
      <c r="M154" s="150">
        <f t="shared" ref="M154:N154" si="105">(SUM(M155,M159,M162,M164,M169))</f>
        <v>48243.697040944986</v>
      </c>
      <c r="N154" s="150">
        <f t="shared" si="105"/>
        <v>53243.697040944986</v>
      </c>
      <c r="O154" s="150">
        <f t="shared" ref="O154" si="106">(SUM(O155,O159,O162,O164,O169))</f>
        <v>11029.740000000002</v>
      </c>
      <c r="P154" s="150">
        <f t="shared" si="70"/>
        <v>20.715578768916085</v>
      </c>
      <c r="Q154" s="134"/>
      <c r="R154" s="134"/>
      <c r="S154" s="134"/>
    </row>
    <row r="155" spans="1:19" x14ac:dyDescent="0.25">
      <c r="A155" s="139"/>
      <c r="B155" s="139"/>
      <c r="C155" s="140"/>
      <c r="D155" s="140">
        <v>3291</v>
      </c>
      <c r="E155" s="40"/>
      <c r="F155" s="40" t="s">
        <v>122</v>
      </c>
      <c r="G155" s="150">
        <f>(SUM(G156+G157+G158))</f>
        <v>0</v>
      </c>
      <c r="H155" s="150">
        <f t="shared" ref="H155:J155" si="107">(SUM(H156))</f>
        <v>185.81193178047647</v>
      </c>
      <c r="I155" s="150">
        <f t="shared" si="107"/>
        <v>265.44561682925212</v>
      </c>
      <c r="J155" s="150">
        <f t="shared" si="107"/>
        <v>265.44561682925212</v>
      </c>
      <c r="K155" s="150">
        <f t="shared" ref="K155:O155" si="108">(SUM(K156:K158))</f>
        <v>7065.4456168292527</v>
      </c>
      <c r="L155" s="150">
        <f t="shared" si="108"/>
        <v>7065.4456168292527</v>
      </c>
      <c r="M155" s="150">
        <f t="shared" si="108"/>
        <v>7065.4456168292527</v>
      </c>
      <c r="N155" s="150">
        <f t="shared" si="108"/>
        <v>7065.4456168292527</v>
      </c>
      <c r="O155" s="150">
        <f t="shared" si="108"/>
        <v>0</v>
      </c>
      <c r="P155" s="150">
        <f t="shared" si="70"/>
        <v>0</v>
      </c>
      <c r="Q155" s="134"/>
      <c r="R155" s="134"/>
      <c r="S155" s="134"/>
    </row>
    <row r="156" spans="1:19" x14ac:dyDescent="0.25">
      <c r="A156" s="139"/>
      <c r="B156" s="139"/>
      <c r="C156" s="140"/>
      <c r="D156" s="140"/>
      <c r="E156" s="40" t="s">
        <v>69</v>
      </c>
      <c r="F156" s="40" t="s">
        <v>19</v>
      </c>
      <c r="G156" s="160">
        <v>0</v>
      </c>
      <c r="H156" s="150">
        <v>185.81193178047647</v>
      </c>
      <c r="I156" s="150">
        <v>265.44561682925212</v>
      </c>
      <c r="J156" s="150">
        <v>265.44561682925212</v>
      </c>
      <c r="K156" s="150">
        <v>265.44561682925212</v>
      </c>
      <c r="L156" s="150">
        <v>265.44561682925212</v>
      </c>
      <c r="M156" s="150">
        <v>265.44561682925212</v>
      </c>
      <c r="N156" s="150">
        <v>265.44561682925212</v>
      </c>
      <c r="O156" s="150">
        <v>0</v>
      </c>
      <c r="P156" s="150">
        <f t="shared" si="70"/>
        <v>0</v>
      </c>
      <c r="Q156" s="134"/>
      <c r="R156" s="134"/>
      <c r="S156" s="134"/>
    </row>
    <row r="157" spans="1:19" x14ac:dyDescent="0.25">
      <c r="A157" s="139"/>
      <c r="B157" s="139"/>
      <c r="C157" s="140"/>
      <c r="D157" s="140"/>
      <c r="E157" s="40" t="s">
        <v>313</v>
      </c>
      <c r="F157" s="40" t="s">
        <v>51</v>
      </c>
      <c r="G157" s="160">
        <v>0</v>
      </c>
      <c r="H157" s="150"/>
      <c r="I157" s="150"/>
      <c r="J157" s="150"/>
      <c r="K157" s="150">
        <v>800</v>
      </c>
      <c r="L157" s="150">
        <v>800</v>
      </c>
      <c r="M157" s="150">
        <v>800</v>
      </c>
      <c r="N157" s="150">
        <v>800</v>
      </c>
      <c r="O157" s="150">
        <v>0</v>
      </c>
      <c r="P157" s="150">
        <f t="shared" si="70"/>
        <v>0</v>
      </c>
      <c r="Q157" s="134"/>
      <c r="R157" s="134"/>
      <c r="S157" s="134"/>
    </row>
    <row r="158" spans="1:19" x14ac:dyDescent="0.25">
      <c r="A158" s="139"/>
      <c r="B158" s="139"/>
      <c r="C158" s="140"/>
      <c r="D158" s="140"/>
      <c r="E158" s="40" t="s">
        <v>55</v>
      </c>
      <c r="F158" s="40" t="s">
        <v>86</v>
      </c>
      <c r="G158" s="160">
        <v>0</v>
      </c>
      <c r="H158" s="150"/>
      <c r="I158" s="150"/>
      <c r="J158" s="150"/>
      <c r="K158" s="150">
        <v>6000</v>
      </c>
      <c r="L158" s="150">
        <v>6000</v>
      </c>
      <c r="M158" s="150">
        <v>6000</v>
      </c>
      <c r="N158" s="150">
        <v>6000</v>
      </c>
      <c r="O158" s="150">
        <v>0</v>
      </c>
      <c r="P158" s="150">
        <f t="shared" si="70"/>
        <v>0</v>
      </c>
      <c r="Q158" s="134"/>
      <c r="R158" s="134"/>
      <c r="S158" s="134"/>
    </row>
    <row r="159" spans="1:19" x14ac:dyDescent="0.25">
      <c r="A159" s="139"/>
      <c r="B159" s="139"/>
      <c r="C159" s="140"/>
      <c r="D159" s="140">
        <v>3292</v>
      </c>
      <c r="E159" s="40"/>
      <c r="F159" s="40" t="s">
        <v>106</v>
      </c>
      <c r="G159" s="150">
        <v>2322</v>
      </c>
      <c r="H159" s="150">
        <f t="shared" ref="H159:J159" si="109">(SUM(H160:H161))</f>
        <v>3446.6786117194238</v>
      </c>
      <c r="I159" s="150">
        <f t="shared" si="109"/>
        <v>3446.6786117194238</v>
      </c>
      <c r="J159" s="150">
        <f t="shared" si="109"/>
        <v>3594.5052757316344</v>
      </c>
      <c r="K159" s="150">
        <f t="shared" ref="K159:M159" si="110">(SUM(K160:K161))</f>
        <v>3594.5052757316344</v>
      </c>
      <c r="L159" s="150">
        <f t="shared" ref="L159" si="111">(SUM(L160:L161))</f>
        <v>3594.5052757316344</v>
      </c>
      <c r="M159" s="150">
        <f t="shared" si="110"/>
        <v>4127</v>
      </c>
      <c r="N159" s="150">
        <f t="shared" ref="N159" si="112">(SUM(N160:N161))</f>
        <v>4127</v>
      </c>
      <c r="O159" s="150">
        <f t="shared" ref="O159" si="113">(SUM(O160:O161))</f>
        <v>3159.01</v>
      </c>
      <c r="P159" s="150">
        <f t="shared" si="70"/>
        <v>76.544947904046523</v>
      </c>
      <c r="Q159" s="134"/>
      <c r="R159" s="134"/>
      <c r="S159" s="134"/>
    </row>
    <row r="160" spans="1:19" x14ac:dyDescent="0.25">
      <c r="A160" s="139"/>
      <c r="B160" s="139"/>
      <c r="C160" s="140"/>
      <c r="D160" s="140"/>
      <c r="E160" s="153" t="s">
        <v>65</v>
      </c>
      <c r="F160" s="40" t="s">
        <v>70</v>
      </c>
      <c r="G160" s="159">
        <v>2322</v>
      </c>
      <c r="H160" s="152">
        <v>2252.1733359877894</v>
      </c>
      <c r="I160" s="152">
        <v>2252.1733359877894</v>
      </c>
      <c r="J160" s="152">
        <v>2400</v>
      </c>
      <c r="K160" s="152">
        <v>2400</v>
      </c>
      <c r="L160" s="152">
        <v>2400</v>
      </c>
      <c r="M160" s="152">
        <v>2400</v>
      </c>
      <c r="N160" s="152">
        <v>2400</v>
      </c>
      <c r="O160" s="152">
        <v>2400</v>
      </c>
      <c r="P160" s="150">
        <f t="shared" si="70"/>
        <v>100</v>
      </c>
      <c r="Q160" s="134"/>
      <c r="R160" s="134"/>
      <c r="S160" s="134"/>
    </row>
    <row r="161" spans="1:19" x14ac:dyDescent="0.25">
      <c r="A161" s="139"/>
      <c r="B161" s="139"/>
      <c r="C161" s="140"/>
      <c r="D161" s="140"/>
      <c r="E161" s="40" t="s">
        <v>57</v>
      </c>
      <c r="F161" s="40" t="s">
        <v>58</v>
      </c>
      <c r="G161" s="159">
        <v>0</v>
      </c>
      <c r="H161" s="152">
        <v>1194.5052757316344</v>
      </c>
      <c r="I161" s="152">
        <v>1194.5052757316344</v>
      </c>
      <c r="J161" s="152">
        <v>1194.5052757316344</v>
      </c>
      <c r="K161" s="152">
        <v>1194.5052757316344</v>
      </c>
      <c r="L161" s="152">
        <v>1194.5052757316344</v>
      </c>
      <c r="M161" s="152">
        <v>1727</v>
      </c>
      <c r="N161" s="152">
        <v>1727</v>
      </c>
      <c r="O161" s="152">
        <v>759.01</v>
      </c>
      <c r="P161" s="150">
        <f t="shared" si="70"/>
        <v>43.949623624782859</v>
      </c>
      <c r="Q161" s="134"/>
      <c r="R161" s="134"/>
      <c r="S161" s="134"/>
    </row>
    <row r="162" spans="1:19" x14ac:dyDescent="0.25">
      <c r="A162" s="139"/>
      <c r="B162" s="139"/>
      <c r="C162" s="140"/>
      <c r="D162" s="140">
        <v>3294</v>
      </c>
      <c r="E162" s="40" t="s">
        <v>45</v>
      </c>
      <c r="F162" s="40" t="s">
        <v>107</v>
      </c>
      <c r="G162" s="150">
        <f t="shared" ref="G162:O162" si="114">(SUM(G163))</f>
        <v>170</v>
      </c>
      <c r="H162" s="150">
        <f t="shared" si="114"/>
        <v>185.81193178047647</v>
      </c>
      <c r="I162" s="150">
        <f t="shared" si="114"/>
        <v>212.35649346340168</v>
      </c>
      <c r="J162" s="150">
        <f t="shared" si="114"/>
        <v>212.35649346340168</v>
      </c>
      <c r="K162" s="150">
        <f t="shared" si="114"/>
        <v>250</v>
      </c>
      <c r="L162" s="150">
        <f t="shared" si="114"/>
        <v>250</v>
      </c>
      <c r="M162" s="150">
        <f t="shared" si="114"/>
        <v>250</v>
      </c>
      <c r="N162" s="150">
        <f t="shared" si="114"/>
        <v>250</v>
      </c>
      <c r="O162" s="150">
        <f t="shared" si="114"/>
        <v>190</v>
      </c>
      <c r="P162" s="150">
        <f t="shared" si="70"/>
        <v>76</v>
      </c>
      <c r="Q162" s="134"/>
      <c r="R162" s="134"/>
      <c r="S162" s="134"/>
    </row>
    <row r="163" spans="1:19" x14ac:dyDescent="0.25">
      <c r="A163" s="139"/>
      <c r="B163" s="139"/>
      <c r="C163" s="140"/>
      <c r="D163" s="140"/>
      <c r="E163" s="40" t="s">
        <v>65</v>
      </c>
      <c r="F163" s="40" t="s">
        <v>70</v>
      </c>
      <c r="G163" s="159">
        <v>170</v>
      </c>
      <c r="H163" s="152">
        <v>185.81193178047647</v>
      </c>
      <c r="I163" s="152">
        <v>212.35649346340168</v>
      </c>
      <c r="J163" s="152">
        <v>212.35649346340168</v>
      </c>
      <c r="K163" s="152">
        <v>250</v>
      </c>
      <c r="L163" s="152">
        <v>250</v>
      </c>
      <c r="M163" s="152">
        <v>250</v>
      </c>
      <c r="N163" s="152">
        <v>250</v>
      </c>
      <c r="O163" s="152">
        <v>190</v>
      </c>
      <c r="P163" s="150">
        <f t="shared" si="70"/>
        <v>76</v>
      </c>
      <c r="Q163" s="134"/>
      <c r="R163" s="134"/>
      <c r="S163" s="134"/>
    </row>
    <row r="164" spans="1:19" x14ac:dyDescent="0.25">
      <c r="A164" s="139"/>
      <c r="B164" s="139"/>
      <c r="C164" s="140"/>
      <c r="D164" s="140">
        <v>3295</v>
      </c>
      <c r="E164" s="40"/>
      <c r="F164" s="40" t="s">
        <v>108</v>
      </c>
      <c r="G164" s="150">
        <f t="shared" ref="G164:J164" si="115">(SUM(G165:G166))</f>
        <v>1138</v>
      </c>
      <c r="H164" s="150">
        <f t="shared" si="115"/>
        <v>1824.9386157011081</v>
      </c>
      <c r="I164" s="150">
        <f t="shared" si="115"/>
        <v>1824.9386157011081</v>
      </c>
      <c r="J164" s="150">
        <f t="shared" si="115"/>
        <v>1824.9386157011081</v>
      </c>
      <c r="K164" s="150">
        <f t="shared" ref="K164:M164" si="116">(SUM(K165:K166))</f>
        <v>1824.9386157011081</v>
      </c>
      <c r="L164" s="150">
        <f t="shared" ref="L164" si="117">(SUM(L165:L166))</f>
        <v>1824.9386157011081</v>
      </c>
      <c r="M164" s="150">
        <f t="shared" si="116"/>
        <v>1824.9386157011081</v>
      </c>
      <c r="N164" s="150">
        <f t="shared" ref="N164" si="118">(SUM(N165:N166))</f>
        <v>1824.9386157011081</v>
      </c>
      <c r="O164" s="150">
        <f t="shared" ref="O164" si="119">(SUM(O165:O166))</f>
        <v>1244</v>
      </c>
      <c r="P164" s="150">
        <f t="shared" si="70"/>
        <v>68.16667636363637</v>
      </c>
      <c r="Q164" s="134"/>
      <c r="R164" s="134"/>
      <c r="S164" s="134"/>
    </row>
    <row r="165" spans="1:19" x14ac:dyDescent="0.25">
      <c r="A165" s="139"/>
      <c r="B165" s="139"/>
      <c r="C165" s="140"/>
      <c r="D165" s="140"/>
      <c r="E165" s="40" t="s">
        <v>65</v>
      </c>
      <c r="F165" s="40" t="s">
        <v>70</v>
      </c>
      <c r="G165" s="159">
        <v>0</v>
      </c>
      <c r="H165" s="152">
        <v>99.54210631096953</v>
      </c>
      <c r="I165" s="152">
        <v>99.54210631096953</v>
      </c>
      <c r="J165" s="152">
        <v>99.54210631096953</v>
      </c>
      <c r="K165" s="152">
        <v>99.54210631096953</v>
      </c>
      <c r="L165" s="152">
        <v>99.54210631096953</v>
      </c>
      <c r="M165" s="152">
        <v>99.54210631096953</v>
      </c>
      <c r="N165" s="152">
        <v>99.54210631096953</v>
      </c>
      <c r="O165" s="152">
        <v>0</v>
      </c>
      <c r="P165" s="150">
        <f t="shared" si="70"/>
        <v>0</v>
      </c>
      <c r="Q165" s="134"/>
      <c r="R165" s="134"/>
      <c r="S165" s="134"/>
    </row>
    <row r="166" spans="1:19" x14ac:dyDescent="0.25">
      <c r="A166" s="139"/>
      <c r="B166" s="139"/>
      <c r="C166" s="140"/>
      <c r="D166" s="140"/>
      <c r="E166" s="40" t="s">
        <v>50</v>
      </c>
      <c r="F166" s="40" t="s">
        <v>105</v>
      </c>
      <c r="G166" s="159">
        <v>1138</v>
      </c>
      <c r="H166" s="152">
        <v>1725.3965093901386</v>
      </c>
      <c r="I166" s="152">
        <v>1725.3965093901386</v>
      </c>
      <c r="J166" s="152">
        <v>1725.3965093901386</v>
      </c>
      <c r="K166" s="152">
        <v>1725.3965093901386</v>
      </c>
      <c r="L166" s="152">
        <v>1725.3965093901386</v>
      </c>
      <c r="M166" s="152">
        <v>1725.3965093901386</v>
      </c>
      <c r="N166" s="152">
        <v>1725.3965093901386</v>
      </c>
      <c r="O166" s="152">
        <v>1244</v>
      </c>
      <c r="P166" s="150">
        <f t="shared" si="70"/>
        <v>72.099369230769241</v>
      </c>
      <c r="Q166" s="134"/>
      <c r="R166" s="134"/>
      <c r="S166" s="134"/>
    </row>
    <row r="167" spans="1:19" x14ac:dyDescent="0.25">
      <c r="A167" s="139"/>
      <c r="B167" s="139"/>
      <c r="C167" s="140"/>
      <c r="D167" s="140">
        <v>3296</v>
      </c>
      <c r="E167" s="40"/>
      <c r="F167" s="40" t="s">
        <v>213</v>
      </c>
      <c r="G167" s="159">
        <v>808</v>
      </c>
      <c r="H167" s="152"/>
      <c r="I167" s="152">
        <v>0</v>
      </c>
      <c r="J167" s="152">
        <v>0</v>
      </c>
      <c r="K167" s="152">
        <v>0</v>
      </c>
      <c r="L167" s="152">
        <v>0</v>
      </c>
      <c r="M167" s="152">
        <v>0</v>
      </c>
      <c r="N167" s="152">
        <v>0</v>
      </c>
      <c r="O167" s="152">
        <v>0</v>
      </c>
      <c r="P167" s="150">
        <v>0</v>
      </c>
      <c r="Q167" s="134"/>
      <c r="R167" s="134"/>
      <c r="S167" s="134"/>
    </row>
    <row r="168" spans="1:19" x14ac:dyDescent="0.25">
      <c r="A168" s="139"/>
      <c r="B168" s="139"/>
      <c r="C168" s="140"/>
      <c r="D168" s="140"/>
      <c r="E168" s="40" t="s">
        <v>313</v>
      </c>
      <c r="F168" s="40" t="s">
        <v>51</v>
      </c>
      <c r="G168" s="159">
        <v>808</v>
      </c>
      <c r="H168" s="152"/>
      <c r="I168" s="152">
        <v>0</v>
      </c>
      <c r="J168" s="152">
        <v>0</v>
      </c>
      <c r="K168" s="152">
        <v>0</v>
      </c>
      <c r="L168" s="152">
        <v>0</v>
      </c>
      <c r="M168" s="152">
        <v>0</v>
      </c>
      <c r="N168" s="152">
        <v>0</v>
      </c>
      <c r="O168" s="152">
        <v>0</v>
      </c>
      <c r="P168" s="150">
        <v>0</v>
      </c>
      <c r="Q168" s="134"/>
      <c r="R168" s="134"/>
      <c r="S168" s="134"/>
    </row>
    <row r="169" spans="1:19" x14ac:dyDescent="0.25">
      <c r="A169" s="139"/>
      <c r="B169" s="139"/>
      <c r="C169" s="140"/>
      <c r="D169" s="140">
        <v>3299</v>
      </c>
      <c r="E169" s="40"/>
      <c r="F169" s="40" t="s">
        <v>109</v>
      </c>
      <c r="G169" s="150">
        <f t="shared" ref="G169:J169" si="120">(SUM(G170:G175))</f>
        <v>6338</v>
      </c>
      <c r="H169" s="150">
        <f t="shared" si="120"/>
        <v>9162.6518017121234</v>
      </c>
      <c r="I169" s="150">
        <f t="shared" si="120"/>
        <v>7688.2341230340435</v>
      </c>
      <c r="J169" s="150">
        <f t="shared" si="120"/>
        <v>10935.202468644238</v>
      </c>
      <c r="K169" s="150">
        <f t="shared" ref="K169:M169" si="121">(SUM(K170:K175))</f>
        <v>10979.445616829253</v>
      </c>
      <c r="L169" s="150">
        <f t="shared" ref="L169" si="122">(SUM(L170:L175))</f>
        <v>31290.722808414626</v>
      </c>
      <c r="M169" s="150">
        <f t="shared" si="121"/>
        <v>34976.312808414623</v>
      </c>
      <c r="N169" s="150">
        <f>(SUM(N170:N176))</f>
        <v>39976.312808414623</v>
      </c>
      <c r="O169" s="150">
        <f t="shared" ref="O169" si="123">(SUM(O170:O175))</f>
        <v>6436.7300000000005</v>
      </c>
      <c r="P169" s="150">
        <f t="shared" si="70"/>
        <v>16.101359899918364</v>
      </c>
      <c r="Q169" s="134"/>
      <c r="R169" s="134"/>
      <c r="S169" s="134"/>
    </row>
    <row r="170" spans="1:19" x14ac:dyDescent="0.25">
      <c r="A170" s="139"/>
      <c r="B170" s="139"/>
      <c r="C170" s="140"/>
      <c r="D170" s="140"/>
      <c r="E170" s="40" t="s">
        <v>65</v>
      </c>
      <c r="F170" s="40" t="s">
        <v>70</v>
      </c>
      <c r="G170" s="159">
        <v>51</v>
      </c>
      <c r="H170" s="152">
        <v>199.08421262193906</v>
      </c>
      <c r="I170" s="152">
        <v>255.7568518149844</v>
      </c>
      <c r="J170" s="152">
        <v>255.7568518149844</v>
      </c>
      <c r="K170" s="152">
        <v>300</v>
      </c>
      <c r="L170" s="152">
        <v>300</v>
      </c>
      <c r="M170" s="152">
        <v>300</v>
      </c>
      <c r="N170" s="152">
        <v>300</v>
      </c>
      <c r="O170" s="152">
        <v>95</v>
      </c>
      <c r="P170" s="150">
        <f t="shared" si="70"/>
        <v>31.666666666666664</v>
      </c>
      <c r="Q170" s="134"/>
      <c r="R170" s="134"/>
      <c r="S170" s="134"/>
    </row>
    <row r="171" spans="1:19" x14ac:dyDescent="0.25">
      <c r="A171" s="139"/>
      <c r="B171" s="139"/>
      <c r="C171" s="140"/>
      <c r="D171" s="140"/>
      <c r="E171" s="40" t="s">
        <v>69</v>
      </c>
      <c r="F171" s="40" t="s">
        <v>19</v>
      </c>
      <c r="G171" s="159">
        <v>2344</v>
      </c>
      <c r="H171" s="152">
        <v>6707.2798460415415</v>
      </c>
      <c r="I171" s="152">
        <v>5176.1895281704155</v>
      </c>
      <c r="J171" s="152">
        <v>6441</v>
      </c>
      <c r="K171" s="152">
        <v>6441</v>
      </c>
      <c r="L171" s="152">
        <v>23065</v>
      </c>
      <c r="M171" s="207">
        <v>26038</v>
      </c>
      <c r="N171" s="207">
        <v>26038</v>
      </c>
      <c r="O171" s="207">
        <v>3711.34</v>
      </c>
      <c r="P171" s="150">
        <f t="shared" si="70"/>
        <v>14.253552500192027</v>
      </c>
      <c r="Q171" s="134"/>
      <c r="R171" s="134"/>
      <c r="S171" s="134"/>
    </row>
    <row r="172" spans="1:19" x14ac:dyDescent="0.25">
      <c r="A172" s="139"/>
      <c r="B172" s="139"/>
      <c r="C172" s="140"/>
      <c r="D172" s="140"/>
      <c r="E172" s="40" t="s">
        <v>50</v>
      </c>
      <c r="F172" s="40" t="s">
        <v>105</v>
      </c>
      <c r="G172" s="159">
        <v>3138</v>
      </c>
      <c r="H172" s="152">
        <v>1990.8421262193906</v>
      </c>
      <c r="I172" s="152">
        <v>1990.8421262193906</v>
      </c>
      <c r="J172" s="152">
        <v>3973</v>
      </c>
      <c r="K172" s="152">
        <v>3973</v>
      </c>
      <c r="L172" s="152">
        <v>3743</v>
      </c>
      <c r="M172" s="152">
        <v>4455.59</v>
      </c>
      <c r="N172" s="152">
        <v>4455.59</v>
      </c>
      <c r="O172" s="152">
        <v>2469</v>
      </c>
      <c r="P172" s="150">
        <f t="shared" si="70"/>
        <v>55.41353670333222</v>
      </c>
      <c r="Q172" s="134"/>
      <c r="R172" s="134"/>
      <c r="S172" s="134"/>
    </row>
    <row r="173" spans="1:19" x14ac:dyDescent="0.25">
      <c r="A173" s="139"/>
      <c r="B173" s="139"/>
      <c r="C173" s="140"/>
      <c r="D173" s="140"/>
      <c r="E173" s="40" t="s">
        <v>98</v>
      </c>
      <c r="F173" s="40" t="s">
        <v>86</v>
      </c>
      <c r="G173" s="159">
        <v>805</v>
      </c>
      <c r="H173" s="152">
        <v>0</v>
      </c>
      <c r="I173" s="152">
        <v>0</v>
      </c>
      <c r="J173" s="152">
        <v>0</v>
      </c>
      <c r="K173" s="152">
        <v>0</v>
      </c>
      <c r="L173" s="152">
        <v>3750</v>
      </c>
      <c r="M173" s="152">
        <v>3750</v>
      </c>
      <c r="N173" s="152">
        <v>3750</v>
      </c>
      <c r="O173" s="152">
        <v>118.75</v>
      </c>
      <c r="P173" s="150">
        <f t="shared" si="70"/>
        <v>3.166666666666667</v>
      </c>
      <c r="Q173" s="134"/>
      <c r="R173" s="134"/>
      <c r="S173" s="134"/>
    </row>
    <row r="174" spans="1:19" x14ac:dyDescent="0.25">
      <c r="A174" s="139"/>
      <c r="B174" s="139"/>
      <c r="C174" s="140"/>
      <c r="D174" s="140"/>
      <c r="E174" s="40" t="s">
        <v>57</v>
      </c>
      <c r="F174" s="40" t="s">
        <v>58</v>
      </c>
      <c r="G174" s="159">
        <v>0</v>
      </c>
      <c r="H174" s="152">
        <v>132.72280841462606</v>
      </c>
      <c r="I174" s="152">
        <v>132.72280841462606</v>
      </c>
      <c r="J174" s="152">
        <v>132.72280841462606</v>
      </c>
      <c r="K174" s="152">
        <v>132.72280841462606</v>
      </c>
      <c r="L174" s="152">
        <v>132.72280841462606</v>
      </c>
      <c r="M174" s="152">
        <v>132.72280841462606</v>
      </c>
      <c r="N174" s="152">
        <v>132.72280841462606</v>
      </c>
      <c r="O174" s="152">
        <v>42.64</v>
      </c>
      <c r="P174" s="150">
        <f t="shared" si="70"/>
        <v>32.127108</v>
      </c>
      <c r="Q174" s="134"/>
      <c r="R174" s="134"/>
      <c r="S174" s="134"/>
    </row>
    <row r="175" spans="1:19" x14ac:dyDescent="0.25">
      <c r="A175" s="139"/>
      <c r="B175" s="139"/>
      <c r="C175" s="140"/>
      <c r="D175" s="140"/>
      <c r="E175" s="40" t="s">
        <v>61</v>
      </c>
      <c r="F175" s="40" t="s">
        <v>62</v>
      </c>
      <c r="G175" s="159">
        <v>0</v>
      </c>
      <c r="H175" s="152">
        <v>132.72280841462606</v>
      </c>
      <c r="I175" s="152">
        <v>132.72280841462606</v>
      </c>
      <c r="J175" s="152">
        <v>132.72280841462606</v>
      </c>
      <c r="K175" s="152">
        <v>132.72280841462606</v>
      </c>
      <c r="L175" s="152">
        <v>300</v>
      </c>
      <c r="M175" s="152">
        <v>300</v>
      </c>
      <c r="N175" s="152">
        <v>300</v>
      </c>
      <c r="O175" s="152">
        <v>0</v>
      </c>
      <c r="P175" s="150">
        <f t="shared" ref="P175:P220" si="124">O175/N175*100</f>
        <v>0</v>
      </c>
      <c r="Q175" s="134"/>
      <c r="R175" s="134"/>
      <c r="S175" s="134"/>
    </row>
    <row r="176" spans="1:19" x14ac:dyDescent="0.25">
      <c r="A176" s="139"/>
      <c r="B176" s="139"/>
      <c r="C176" s="140"/>
      <c r="D176" s="140"/>
      <c r="E176" s="40" t="s">
        <v>50</v>
      </c>
      <c r="F176" s="40" t="s">
        <v>354</v>
      </c>
      <c r="G176" s="159"/>
      <c r="H176" s="152"/>
      <c r="I176" s="152"/>
      <c r="J176" s="152"/>
      <c r="K176" s="152"/>
      <c r="L176" s="152"/>
      <c r="M176" s="152"/>
      <c r="N176" s="228">
        <v>5000</v>
      </c>
      <c r="O176" s="152"/>
      <c r="P176" s="150">
        <f t="shared" si="124"/>
        <v>0</v>
      </c>
      <c r="Q176" s="134"/>
      <c r="R176" s="134"/>
      <c r="S176" s="134"/>
    </row>
    <row r="177" spans="1:19" x14ac:dyDescent="0.25">
      <c r="A177" s="139"/>
      <c r="B177" s="139">
        <v>34</v>
      </c>
      <c r="C177" s="140"/>
      <c r="D177" s="140"/>
      <c r="E177" s="40"/>
      <c r="F177" s="40" t="s">
        <v>110</v>
      </c>
      <c r="G177" s="150">
        <f t="shared" ref="G177:O178" si="125">(SUM(G178))</f>
        <v>567</v>
      </c>
      <c r="H177" s="151">
        <f t="shared" si="125"/>
        <v>530.89123365850423</v>
      </c>
      <c r="I177" s="150">
        <f t="shared" si="125"/>
        <v>597.25263786581729</v>
      </c>
      <c r="J177" s="150">
        <f t="shared" si="125"/>
        <v>666.36140420731306</v>
      </c>
      <c r="K177" s="150">
        <f t="shared" si="125"/>
        <v>866.36140420731306</v>
      </c>
      <c r="L177" s="150">
        <f t="shared" si="125"/>
        <v>966.36140420731306</v>
      </c>
      <c r="M177" s="150">
        <f t="shared" si="125"/>
        <v>1066.3614042073132</v>
      </c>
      <c r="N177" s="150">
        <f t="shared" si="125"/>
        <v>1066.3614042073132</v>
      </c>
      <c r="O177" s="150">
        <f t="shared" si="125"/>
        <v>189.35</v>
      </c>
      <c r="P177" s="150">
        <f t="shared" si="124"/>
        <v>17.756644159561887</v>
      </c>
      <c r="Q177" s="134"/>
      <c r="R177" s="134"/>
      <c r="S177" s="134"/>
    </row>
    <row r="178" spans="1:19" x14ac:dyDescent="0.25">
      <c r="A178" s="139"/>
      <c r="B178" s="139"/>
      <c r="C178" s="140">
        <v>343</v>
      </c>
      <c r="D178" s="140"/>
      <c r="E178" s="40"/>
      <c r="F178" s="40" t="s">
        <v>111</v>
      </c>
      <c r="G178" s="150">
        <f t="shared" si="125"/>
        <v>567</v>
      </c>
      <c r="H178" s="150">
        <f t="shared" si="125"/>
        <v>530.89123365850423</v>
      </c>
      <c r="I178" s="150">
        <f t="shared" si="125"/>
        <v>597.25263786581729</v>
      </c>
      <c r="J178" s="150">
        <f t="shared" si="125"/>
        <v>666.36140420731306</v>
      </c>
      <c r="K178" s="150">
        <f t="shared" si="125"/>
        <v>866.36140420731306</v>
      </c>
      <c r="L178" s="150">
        <f t="shared" si="125"/>
        <v>966.36140420731306</v>
      </c>
      <c r="M178" s="150">
        <f t="shared" si="125"/>
        <v>1066.3614042073132</v>
      </c>
      <c r="N178" s="150">
        <f t="shared" si="125"/>
        <v>1066.3614042073132</v>
      </c>
      <c r="O178" s="150">
        <f t="shared" si="125"/>
        <v>189.35</v>
      </c>
      <c r="P178" s="150">
        <f t="shared" si="124"/>
        <v>17.756644159561887</v>
      </c>
      <c r="Q178" s="134"/>
      <c r="R178" s="134"/>
      <c r="S178" s="134"/>
    </row>
    <row r="179" spans="1:19" x14ac:dyDescent="0.25">
      <c r="A179" s="139"/>
      <c r="B179" s="139"/>
      <c r="C179" s="140"/>
      <c r="D179" s="140">
        <v>3431</v>
      </c>
      <c r="E179" s="40"/>
      <c r="F179" s="40" t="s">
        <v>112</v>
      </c>
      <c r="G179" s="150">
        <f>(SUM(G180:G182))</f>
        <v>567</v>
      </c>
      <c r="H179" s="150">
        <f t="shared" ref="H179:K179" si="126">(SUM(H180:H181))</f>
        <v>530.89123365850423</v>
      </c>
      <c r="I179" s="150">
        <f t="shared" si="126"/>
        <v>597.25263786581729</v>
      </c>
      <c r="J179" s="150">
        <f t="shared" si="126"/>
        <v>666.36140420731306</v>
      </c>
      <c r="K179" s="150">
        <f t="shared" si="126"/>
        <v>866.36140420731306</v>
      </c>
      <c r="L179" s="150">
        <f>(SUM(L180:L182))</f>
        <v>966.36140420731306</v>
      </c>
      <c r="M179" s="150">
        <f>(SUM(M180:M182))</f>
        <v>1066.3614042073132</v>
      </c>
      <c r="N179" s="150">
        <f>(SUM(N180:N182))</f>
        <v>1066.3614042073132</v>
      </c>
      <c r="O179" s="150">
        <f>(SUM(O180:O182))</f>
        <v>189.35</v>
      </c>
      <c r="P179" s="150">
        <f t="shared" si="124"/>
        <v>17.756644159561887</v>
      </c>
      <c r="Q179" s="134"/>
      <c r="R179" s="134"/>
      <c r="S179" s="134"/>
    </row>
    <row r="180" spans="1:19" x14ac:dyDescent="0.25">
      <c r="A180" s="139"/>
      <c r="B180" s="139"/>
      <c r="C180" s="140"/>
      <c r="D180" s="140"/>
      <c r="E180" s="40" t="s">
        <v>65</v>
      </c>
      <c r="F180" s="40" t="s">
        <v>70</v>
      </c>
      <c r="G180" s="159">
        <v>517</v>
      </c>
      <c r="H180" s="152">
        <v>464.52982945119118</v>
      </c>
      <c r="I180" s="152">
        <v>530.89123365850423</v>
      </c>
      <c r="J180" s="152">
        <v>600</v>
      </c>
      <c r="K180" s="152">
        <v>800</v>
      </c>
      <c r="L180" s="152">
        <v>800</v>
      </c>
      <c r="M180" s="152">
        <v>800</v>
      </c>
      <c r="N180" s="152">
        <v>800</v>
      </c>
      <c r="O180" s="152">
        <v>189.35</v>
      </c>
      <c r="P180" s="150">
        <f t="shared" si="124"/>
        <v>23.668749999999999</v>
      </c>
      <c r="Q180" s="134"/>
      <c r="R180" s="134"/>
      <c r="S180" s="134"/>
    </row>
    <row r="181" spans="1:19" x14ac:dyDescent="0.25">
      <c r="A181" s="139"/>
      <c r="B181" s="139"/>
      <c r="C181" s="140"/>
      <c r="D181" s="140"/>
      <c r="E181" s="40" t="s">
        <v>55</v>
      </c>
      <c r="F181" s="40" t="s">
        <v>86</v>
      </c>
      <c r="G181" s="152">
        <v>0</v>
      </c>
      <c r="H181" s="152">
        <v>66.361404207313029</v>
      </c>
      <c r="I181" s="152">
        <v>66.361404207313029</v>
      </c>
      <c r="J181" s="152">
        <v>66.361404207313029</v>
      </c>
      <c r="K181" s="152">
        <v>66.361404207313029</v>
      </c>
      <c r="L181" s="152">
        <v>66.361404207313029</v>
      </c>
      <c r="M181" s="152">
        <v>66.361404207313029</v>
      </c>
      <c r="N181" s="152">
        <v>66.361404207313029</v>
      </c>
      <c r="O181" s="152">
        <v>0</v>
      </c>
      <c r="P181" s="150">
        <f t="shared" si="124"/>
        <v>0</v>
      </c>
      <c r="Q181" s="134"/>
      <c r="R181" s="134"/>
      <c r="S181" s="134"/>
    </row>
    <row r="182" spans="1:19" x14ac:dyDescent="0.25">
      <c r="A182" s="139"/>
      <c r="B182" s="139"/>
      <c r="C182" s="140"/>
      <c r="D182" s="140"/>
      <c r="E182" s="40" t="s">
        <v>57</v>
      </c>
      <c r="F182" s="40" t="s">
        <v>58</v>
      </c>
      <c r="G182" s="152">
        <v>50</v>
      </c>
      <c r="H182" s="152"/>
      <c r="I182" s="152"/>
      <c r="J182" s="152"/>
      <c r="K182" s="152"/>
      <c r="L182" s="152">
        <v>100</v>
      </c>
      <c r="M182" s="152">
        <v>200</v>
      </c>
      <c r="N182" s="152">
        <v>200</v>
      </c>
      <c r="O182" s="152">
        <v>0</v>
      </c>
      <c r="P182" s="150">
        <f t="shared" si="124"/>
        <v>0</v>
      </c>
      <c r="Q182" s="134"/>
      <c r="R182" s="134"/>
      <c r="S182" s="134"/>
    </row>
    <row r="183" spans="1:19" x14ac:dyDescent="0.25">
      <c r="A183" s="139"/>
      <c r="B183" s="139">
        <v>37</v>
      </c>
      <c r="C183" s="140"/>
      <c r="D183" s="140"/>
      <c r="E183" s="40"/>
      <c r="F183" s="40" t="s">
        <v>113</v>
      </c>
      <c r="G183" s="150">
        <f t="shared" ref="G183:O184" si="127">(SUM(G184))</f>
        <v>1887</v>
      </c>
      <c r="H183" s="151">
        <f t="shared" si="127"/>
        <v>11063.906032251642</v>
      </c>
      <c r="I183" s="150">
        <f t="shared" si="127"/>
        <v>11063.906032251642</v>
      </c>
      <c r="J183" s="150">
        <f t="shared" si="127"/>
        <v>11063.042205853075</v>
      </c>
      <c r="K183" s="150">
        <f t="shared" si="127"/>
        <v>11063.042205853075</v>
      </c>
      <c r="L183" s="150">
        <f t="shared" si="127"/>
        <v>10898.042205853075</v>
      </c>
      <c r="M183" s="150">
        <f t="shared" si="127"/>
        <v>8906</v>
      </c>
      <c r="N183" s="150">
        <f t="shared" si="127"/>
        <v>8906</v>
      </c>
      <c r="O183" s="150">
        <f t="shared" si="127"/>
        <v>0</v>
      </c>
      <c r="P183" s="150">
        <f t="shared" si="124"/>
        <v>0</v>
      </c>
      <c r="Q183" s="134"/>
      <c r="R183" s="134"/>
      <c r="S183" s="134"/>
    </row>
    <row r="184" spans="1:19" x14ac:dyDescent="0.25">
      <c r="A184" s="139"/>
      <c r="B184" s="139"/>
      <c r="C184" s="140">
        <v>372</v>
      </c>
      <c r="D184" s="140"/>
      <c r="E184" s="40"/>
      <c r="F184" s="40" t="s">
        <v>114</v>
      </c>
      <c r="G184" s="150">
        <f t="shared" si="127"/>
        <v>1887</v>
      </c>
      <c r="H184" s="150">
        <f t="shared" si="127"/>
        <v>11063.906032251642</v>
      </c>
      <c r="I184" s="150">
        <f t="shared" si="127"/>
        <v>11063.906032251642</v>
      </c>
      <c r="J184" s="150">
        <f t="shared" si="127"/>
        <v>11063.042205853075</v>
      </c>
      <c r="K184" s="150">
        <f t="shared" si="127"/>
        <v>11063.042205853075</v>
      </c>
      <c r="L184" s="150">
        <f t="shared" si="127"/>
        <v>10898.042205853075</v>
      </c>
      <c r="M184" s="150">
        <f t="shared" si="127"/>
        <v>8906</v>
      </c>
      <c r="N184" s="150">
        <f t="shared" si="127"/>
        <v>8906</v>
      </c>
      <c r="O184" s="150">
        <f t="shared" si="127"/>
        <v>0</v>
      </c>
      <c r="P184" s="150">
        <f t="shared" si="124"/>
        <v>0</v>
      </c>
      <c r="Q184" s="134"/>
      <c r="R184" s="134"/>
      <c r="S184" s="134"/>
    </row>
    <row r="185" spans="1:19" x14ac:dyDescent="0.25">
      <c r="A185" s="139"/>
      <c r="B185" s="139"/>
      <c r="C185" s="140"/>
      <c r="D185" s="140">
        <v>3722</v>
      </c>
      <c r="E185" s="40"/>
      <c r="F185" s="40" t="s">
        <v>113</v>
      </c>
      <c r="G185" s="150">
        <f t="shared" ref="G185:J185" si="128">(SUM(G186:G188))</f>
        <v>1887</v>
      </c>
      <c r="H185" s="150">
        <f t="shared" si="128"/>
        <v>11063.906032251642</v>
      </c>
      <c r="I185" s="150">
        <f t="shared" si="128"/>
        <v>11063.906032251642</v>
      </c>
      <c r="J185" s="150">
        <f t="shared" si="128"/>
        <v>11063.042205853075</v>
      </c>
      <c r="K185" s="150">
        <f t="shared" ref="K185:M185" si="129">(SUM(K186:K188))</f>
        <v>11063.042205853075</v>
      </c>
      <c r="L185" s="150">
        <f t="shared" ref="L185" si="130">(SUM(L186:L188))</f>
        <v>10898.042205853075</v>
      </c>
      <c r="M185" s="150">
        <f t="shared" si="129"/>
        <v>8906</v>
      </c>
      <c r="N185" s="150">
        <f t="shared" ref="N185" si="131">(SUM(N186:N188))</f>
        <v>8906</v>
      </c>
      <c r="O185" s="150">
        <f t="shared" ref="O185" si="132">(SUM(O186:O188))</f>
        <v>0</v>
      </c>
      <c r="P185" s="150">
        <f t="shared" si="124"/>
        <v>0</v>
      </c>
      <c r="Q185" s="134"/>
      <c r="R185" s="134"/>
      <c r="S185" s="134"/>
    </row>
    <row r="186" spans="1:19" x14ac:dyDescent="0.25">
      <c r="A186" s="139"/>
      <c r="B186" s="139"/>
      <c r="C186" s="140"/>
      <c r="D186" s="140"/>
      <c r="E186" s="40" t="s">
        <v>69</v>
      </c>
      <c r="F186" s="40" t="s">
        <v>19</v>
      </c>
      <c r="G186" s="152">
        <v>1177</v>
      </c>
      <c r="H186" s="152">
        <v>1507.8638263985665</v>
      </c>
      <c r="I186" s="152">
        <v>1507.8638263985665</v>
      </c>
      <c r="J186" s="152">
        <v>265</v>
      </c>
      <c r="K186" s="152">
        <v>265</v>
      </c>
      <c r="L186" s="152">
        <v>100</v>
      </c>
      <c r="M186" s="152">
        <v>100</v>
      </c>
      <c r="N186" s="152">
        <v>100</v>
      </c>
      <c r="O186" s="152">
        <v>0</v>
      </c>
      <c r="P186" s="150">
        <f t="shared" si="124"/>
        <v>0</v>
      </c>
      <c r="Q186" s="134"/>
      <c r="R186" s="134"/>
      <c r="S186" s="134"/>
    </row>
    <row r="187" spans="1:19" x14ac:dyDescent="0.25">
      <c r="A187" s="139"/>
      <c r="B187" s="139"/>
      <c r="C187" s="140"/>
      <c r="D187" s="140"/>
      <c r="E187" s="40" t="s">
        <v>115</v>
      </c>
      <c r="F187" s="40" t="s">
        <v>116</v>
      </c>
      <c r="G187" s="159">
        <v>0</v>
      </c>
      <c r="H187" s="152">
        <v>0</v>
      </c>
      <c r="I187" s="152">
        <v>0</v>
      </c>
      <c r="J187" s="152">
        <v>1242</v>
      </c>
      <c r="K187" s="152">
        <v>1242</v>
      </c>
      <c r="L187" s="152">
        <v>1242</v>
      </c>
      <c r="M187" s="152">
        <v>1250</v>
      </c>
      <c r="N187" s="152">
        <v>1250</v>
      </c>
      <c r="O187" s="152">
        <v>0</v>
      </c>
      <c r="P187" s="150">
        <f t="shared" si="124"/>
        <v>0</v>
      </c>
      <c r="Q187" s="134"/>
      <c r="R187" s="134"/>
      <c r="S187" s="134"/>
    </row>
    <row r="188" spans="1:19" x14ac:dyDescent="0.25">
      <c r="A188" s="139"/>
      <c r="B188" s="139"/>
      <c r="C188" s="140"/>
      <c r="D188" s="140"/>
      <c r="E188" s="40" t="s">
        <v>50</v>
      </c>
      <c r="F188" s="40" t="s">
        <v>105</v>
      </c>
      <c r="G188" s="159">
        <v>710</v>
      </c>
      <c r="H188" s="152">
        <v>9556.0422058530748</v>
      </c>
      <c r="I188" s="152">
        <v>9556.0422058530748</v>
      </c>
      <c r="J188" s="152">
        <v>9556.0422058530748</v>
      </c>
      <c r="K188" s="152">
        <v>9556.0422058530748</v>
      </c>
      <c r="L188" s="152">
        <v>9556.0422058530748</v>
      </c>
      <c r="M188" s="152">
        <v>7556</v>
      </c>
      <c r="N188" s="152">
        <v>7556</v>
      </c>
      <c r="O188" s="152">
        <v>0</v>
      </c>
      <c r="P188" s="150">
        <f t="shared" si="124"/>
        <v>0</v>
      </c>
      <c r="Q188" s="134"/>
      <c r="R188" s="134"/>
      <c r="S188" s="134"/>
    </row>
    <row r="189" spans="1:19" x14ac:dyDescent="0.25">
      <c r="A189" s="139"/>
      <c r="B189" s="139">
        <v>38</v>
      </c>
      <c r="C189" s="140"/>
      <c r="D189" s="140"/>
      <c r="E189" s="40"/>
      <c r="F189" s="40" t="s">
        <v>117</v>
      </c>
      <c r="G189" s="150">
        <v>467</v>
      </c>
      <c r="H189" s="150">
        <f t="shared" ref="G189:O191" si="133">(SUM(H190))</f>
        <v>0</v>
      </c>
      <c r="I189" s="150">
        <f t="shared" si="133"/>
        <v>0</v>
      </c>
      <c r="J189" s="150">
        <f t="shared" si="133"/>
        <v>1601</v>
      </c>
      <c r="K189" s="150">
        <f t="shared" si="133"/>
        <v>1601</v>
      </c>
      <c r="L189" s="150">
        <f t="shared" si="133"/>
        <v>1601</v>
      </c>
      <c r="M189" s="150">
        <f t="shared" si="133"/>
        <v>1601</v>
      </c>
      <c r="N189" s="150">
        <f t="shared" si="133"/>
        <v>1601</v>
      </c>
      <c r="O189" s="150">
        <f t="shared" si="133"/>
        <v>267.29000000000002</v>
      </c>
      <c r="P189" s="150">
        <f t="shared" si="124"/>
        <v>16.695190505933795</v>
      </c>
      <c r="Q189" s="134"/>
      <c r="R189" s="134"/>
      <c r="S189" s="134"/>
    </row>
    <row r="190" spans="1:19" x14ac:dyDescent="0.25">
      <c r="A190" s="139"/>
      <c r="B190" s="139"/>
      <c r="C190" s="140">
        <v>381</v>
      </c>
      <c r="D190" s="140"/>
      <c r="E190" s="40"/>
      <c r="F190" s="40" t="s">
        <v>63</v>
      </c>
      <c r="G190" s="150">
        <f t="shared" si="133"/>
        <v>276</v>
      </c>
      <c r="H190" s="150">
        <f t="shared" si="133"/>
        <v>0</v>
      </c>
      <c r="I190" s="150">
        <f t="shared" si="133"/>
        <v>0</v>
      </c>
      <c r="J190" s="150">
        <f t="shared" si="133"/>
        <v>1601</v>
      </c>
      <c r="K190" s="150">
        <f t="shared" si="133"/>
        <v>1601</v>
      </c>
      <c r="L190" s="150">
        <f t="shared" si="133"/>
        <v>1601</v>
      </c>
      <c r="M190" s="150">
        <f t="shared" si="133"/>
        <v>1601</v>
      </c>
      <c r="N190" s="150">
        <f t="shared" si="133"/>
        <v>1601</v>
      </c>
      <c r="O190" s="150">
        <f t="shared" si="133"/>
        <v>267.29000000000002</v>
      </c>
      <c r="P190" s="150">
        <f t="shared" si="124"/>
        <v>16.695190505933795</v>
      </c>
      <c r="Q190" s="134"/>
      <c r="R190" s="134"/>
      <c r="S190" s="134"/>
    </row>
    <row r="191" spans="1:19" x14ac:dyDescent="0.25">
      <c r="A191" s="139"/>
      <c r="B191" s="139"/>
      <c r="C191" s="140"/>
      <c r="D191" s="140">
        <v>3812</v>
      </c>
      <c r="E191" s="40"/>
      <c r="F191" s="40" t="s">
        <v>63</v>
      </c>
      <c r="G191" s="150">
        <f t="shared" si="133"/>
        <v>276</v>
      </c>
      <c r="H191" s="150">
        <f t="shared" si="133"/>
        <v>0</v>
      </c>
      <c r="I191" s="150">
        <f t="shared" si="133"/>
        <v>0</v>
      </c>
      <c r="J191" s="150">
        <f t="shared" si="133"/>
        <v>1601</v>
      </c>
      <c r="K191" s="150">
        <f t="shared" si="133"/>
        <v>1601</v>
      </c>
      <c r="L191" s="150">
        <f t="shared" si="133"/>
        <v>1601</v>
      </c>
      <c r="M191" s="150">
        <f t="shared" si="133"/>
        <v>1601</v>
      </c>
      <c r="N191" s="150">
        <f t="shared" si="133"/>
        <v>1601</v>
      </c>
      <c r="O191" s="150">
        <f t="shared" si="133"/>
        <v>267.29000000000002</v>
      </c>
      <c r="P191" s="150">
        <f t="shared" si="124"/>
        <v>16.695190505933795</v>
      </c>
      <c r="Q191" s="134"/>
      <c r="R191" s="134"/>
      <c r="S191" s="134"/>
    </row>
    <row r="192" spans="1:19" x14ac:dyDescent="0.25">
      <c r="A192" s="139"/>
      <c r="B192" s="139"/>
      <c r="C192" s="140"/>
      <c r="D192" s="140"/>
      <c r="E192" s="40" t="s">
        <v>50</v>
      </c>
      <c r="F192" s="40" t="s">
        <v>62</v>
      </c>
      <c r="G192" s="159">
        <v>276</v>
      </c>
      <c r="H192" s="152">
        <v>0</v>
      </c>
      <c r="I192" s="152">
        <v>0</v>
      </c>
      <c r="J192" s="152">
        <v>1601</v>
      </c>
      <c r="K192" s="152">
        <v>1601</v>
      </c>
      <c r="L192" s="152">
        <v>1601</v>
      </c>
      <c r="M192" s="152">
        <v>1601</v>
      </c>
      <c r="N192" s="152">
        <v>1601</v>
      </c>
      <c r="O192" s="152">
        <v>267.29000000000002</v>
      </c>
      <c r="P192" s="150">
        <f t="shared" si="124"/>
        <v>16.695190505933795</v>
      </c>
      <c r="Q192" s="134"/>
      <c r="R192" s="134"/>
      <c r="S192" s="134"/>
    </row>
    <row r="193" spans="1:19" ht="22.5" x14ac:dyDescent="0.25">
      <c r="A193" s="142">
        <v>4</v>
      </c>
      <c r="B193" s="142"/>
      <c r="C193" s="143"/>
      <c r="D193" s="143"/>
      <c r="E193" s="143"/>
      <c r="F193" s="144" t="s">
        <v>24</v>
      </c>
      <c r="G193" s="150">
        <f>(SUM(G194,G215))</f>
        <v>6329</v>
      </c>
      <c r="H193" s="154">
        <f>(SUM(H194,H215))</f>
        <v>534886.19019178441</v>
      </c>
      <c r="I193" s="149">
        <v>102951</v>
      </c>
      <c r="J193" s="149">
        <v>213951</v>
      </c>
      <c r="K193" s="184">
        <v>213951</v>
      </c>
      <c r="L193" s="229">
        <f>(SUM(L194,L215))</f>
        <v>334212.69560023886</v>
      </c>
      <c r="M193" s="222">
        <f>(SUM(M194,M215))</f>
        <v>1107212.3270953612</v>
      </c>
      <c r="N193" s="222">
        <f>(SUM(N194,N215))</f>
        <v>1107212.3270953612</v>
      </c>
      <c r="O193" s="222">
        <f>(SUM(O194,O201,O215))</f>
        <v>6214.57</v>
      </c>
      <c r="P193" s="150">
        <f t="shared" si="124"/>
        <v>0.56128078128457792</v>
      </c>
      <c r="Q193" s="134"/>
      <c r="R193" s="134"/>
      <c r="S193" s="134"/>
    </row>
    <row r="194" spans="1:19" ht="22.5" x14ac:dyDescent="0.25">
      <c r="A194" s="137"/>
      <c r="B194" s="137">
        <v>42</v>
      </c>
      <c r="C194" s="137" t="s">
        <v>45</v>
      </c>
      <c r="D194" s="137"/>
      <c r="E194" s="137"/>
      <c r="F194" s="145" t="s">
        <v>40</v>
      </c>
      <c r="G194" s="150">
        <f>(SUM(G195,G203,G209))</f>
        <v>3831</v>
      </c>
      <c r="H194" s="150">
        <f t="shared" ref="H194:L194" si="134">(SUM(H195,H209))</f>
        <v>75652.000796336855</v>
      </c>
      <c r="I194" s="150">
        <f t="shared" si="134"/>
        <v>31853.474019510253</v>
      </c>
      <c r="J194" s="150">
        <f t="shared" si="134"/>
        <v>32853.122967681993</v>
      </c>
      <c r="K194" s="150">
        <f t="shared" si="134"/>
        <v>32853.122967681993</v>
      </c>
      <c r="L194" s="150">
        <f t="shared" si="134"/>
        <v>36453.122967681993</v>
      </c>
      <c r="M194" s="150">
        <f t="shared" ref="M194:O194" si="135">(SUM(M195,M209))</f>
        <v>39952.754462804434</v>
      </c>
      <c r="N194" s="150">
        <f t="shared" ref="N194" si="136">(SUM(N195,N209))</f>
        <v>39952.754462804434</v>
      </c>
      <c r="O194" s="150">
        <f t="shared" si="135"/>
        <v>1226.17</v>
      </c>
      <c r="P194" s="150">
        <f t="shared" si="124"/>
        <v>3.0690499728662024</v>
      </c>
      <c r="Q194" s="134"/>
      <c r="R194" s="134"/>
      <c r="S194" s="134"/>
    </row>
    <row r="195" spans="1:19" x14ac:dyDescent="0.25">
      <c r="A195" s="137"/>
      <c r="B195" s="137"/>
      <c r="C195" s="137">
        <v>422</v>
      </c>
      <c r="D195" s="137"/>
      <c r="E195" s="137"/>
      <c r="F195" s="145" t="s">
        <v>118</v>
      </c>
      <c r="G195" s="150">
        <f>(SUM(G196))</f>
        <v>606</v>
      </c>
      <c r="H195" s="150">
        <f t="shared" ref="H195:L195" si="137">(SUM(H196,H203))</f>
        <v>66095.958590483773</v>
      </c>
      <c r="I195" s="150">
        <f t="shared" si="137"/>
        <v>22297.431813657178</v>
      </c>
      <c r="J195" s="150">
        <f t="shared" si="137"/>
        <v>23297.080761828922</v>
      </c>
      <c r="K195" s="150">
        <f t="shared" si="137"/>
        <v>23297.080761828922</v>
      </c>
      <c r="L195" s="150">
        <f t="shared" si="137"/>
        <v>26297.080761828922</v>
      </c>
      <c r="M195" s="150">
        <f t="shared" ref="M195:O195" si="138">(SUM(M196,M203))</f>
        <v>27797.080761828922</v>
      </c>
      <c r="N195" s="150">
        <f t="shared" ref="N195" si="139">(SUM(N196,N203))</f>
        <v>27797.080761828922</v>
      </c>
      <c r="O195" s="150">
        <f t="shared" si="138"/>
        <v>626.16999999999996</v>
      </c>
      <c r="P195" s="150">
        <f t="shared" si="124"/>
        <v>2.2526466191365659</v>
      </c>
      <c r="Q195" s="134"/>
      <c r="R195" s="134"/>
      <c r="S195" s="134"/>
    </row>
    <row r="196" spans="1:19" x14ac:dyDescent="0.25">
      <c r="A196" s="137"/>
      <c r="B196" s="137"/>
      <c r="C196" s="137"/>
      <c r="D196" s="137">
        <v>4221</v>
      </c>
      <c r="E196" s="137"/>
      <c r="F196" s="145" t="s">
        <v>119</v>
      </c>
      <c r="G196" s="150">
        <f>(SUM(G197))</f>
        <v>606</v>
      </c>
      <c r="H196" s="150">
        <f t="shared" ref="H196:K196" si="140">(SUM(H197:H199))</f>
        <v>44860.309244143602</v>
      </c>
      <c r="I196" s="150">
        <f t="shared" si="140"/>
        <v>5043.4667197557901</v>
      </c>
      <c r="J196" s="150">
        <f t="shared" si="140"/>
        <v>5043.4667197557901</v>
      </c>
      <c r="K196" s="150">
        <f t="shared" si="140"/>
        <v>5043.4667197557901</v>
      </c>
      <c r="L196" s="150">
        <f t="shared" ref="L196" si="141">(SUM(L197:L199))</f>
        <v>5043.4667197557901</v>
      </c>
      <c r="M196" s="150">
        <f>(SUM(M197:M200))</f>
        <v>6043.466719755791</v>
      </c>
      <c r="N196" s="150">
        <f>(SUM(N197:N200))</f>
        <v>6043.466719755791</v>
      </c>
      <c r="O196" s="150">
        <f>(SUM(O197:O200))</f>
        <v>0</v>
      </c>
      <c r="P196" s="150">
        <f t="shared" si="124"/>
        <v>0</v>
      </c>
      <c r="Q196" s="134"/>
      <c r="R196" s="134"/>
      <c r="S196" s="134"/>
    </row>
    <row r="197" spans="1:19" x14ac:dyDescent="0.25">
      <c r="A197" s="137"/>
      <c r="B197" s="137"/>
      <c r="C197" s="137"/>
      <c r="D197" s="137"/>
      <c r="E197" s="137" t="s">
        <v>69</v>
      </c>
      <c r="F197" s="145" t="s">
        <v>19</v>
      </c>
      <c r="G197" s="159">
        <v>606</v>
      </c>
      <c r="H197" s="152">
        <v>39816.842524387816</v>
      </c>
      <c r="I197" s="152">
        <v>0</v>
      </c>
      <c r="J197" s="152">
        <v>0</v>
      </c>
      <c r="K197" s="152">
        <v>0</v>
      </c>
      <c r="L197" s="152">
        <v>0</v>
      </c>
      <c r="M197" s="152">
        <v>0</v>
      </c>
      <c r="N197" s="152">
        <v>0</v>
      </c>
      <c r="O197" s="152">
        <v>0</v>
      </c>
      <c r="P197" s="150">
        <v>0</v>
      </c>
      <c r="Q197" s="134"/>
      <c r="R197" s="134"/>
      <c r="S197" s="134"/>
    </row>
    <row r="198" spans="1:19" x14ac:dyDescent="0.25">
      <c r="A198" s="137"/>
      <c r="B198" s="137"/>
      <c r="C198" s="137"/>
      <c r="D198" s="137"/>
      <c r="E198" s="137" t="s">
        <v>50</v>
      </c>
      <c r="F198" s="145" t="s">
        <v>51</v>
      </c>
      <c r="G198" s="152">
        <v>0</v>
      </c>
      <c r="H198" s="152">
        <v>3318.0702103656513</v>
      </c>
      <c r="I198" s="152">
        <v>3318.0702103656513</v>
      </c>
      <c r="J198" s="152">
        <v>3318.0702103656513</v>
      </c>
      <c r="K198" s="152">
        <v>3318.0702103656513</v>
      </c>
      <c r="L198" s="152">
        <v>3318.0702103656513</v>
      </c>
      <c r="M198" s="152">
        <v>3318.0702103656513</v>
      </c>
      <c r="N198" s="152">
        <v>3318.0702103656513</v>
      </c>
      <c r="O198" s="152">
        <v>0</v>
      </c>
      <c r="P198" s="150">
        <f t="shared" si="124"/>
        <v>0</v>
      </c>
      <c r="Q198" s="134"/>
      <c r="R198" s="134"/>
      <c r="S198" s="134"/>
    </row>
    <row r="199" spans="1:19" x14ac:dyDescent="0.25">
      <c r="A199" s="137"/>
      <c r="B199" s="137"/>
      <c r="C199" s="137"/>
      <c r="D199" s="137"/>
      <c r="E199" s="137" t="s">
        <v>57</v>
      </c>
      <c r="F199" s="145" t="s">
        <v>58</v>
      </c>
      <c r="G199" s="152">
        <v>0</v>
      </c>
      <c r="H199" s="152">
        <v>1725.3965093901386</v>
      </c>
      <c r="I199" s="152">
        <v>1725.3965093901386</v>
      </c>
      <c r="J199" s="152">
        <v>1725.3965093901386</v>
      </c>
      <c r="K199" s="152">
        <v>1725.3965093901386</v>
      </c>
      <c r="L199" s="152">
        <v>1725.3965093901386</v>
      </c>
      <c r="M199" s="152">
        <v>1725.39650939014</v>
      </c>
      <c r="N199" s="152">
        <v>1725.39650939014</v>
      </c>
      <c r="O199" s="152">
        <v>0</v>
      </c>
      <c r="P199" s="150">
        <f t="shared" si="124"/>
        <v>0</v>
      </c>
      <c r="Q199" s="134"/>
      <c r="R199" s="134"/>
      <c r="S199" s="134"/>
    </row>
    <row r="200" spans="1:19" x14ac:dyDescent="0.25">
      <c r="A200" s="137"/>
      <c r="B200" s="137"/>
      <c r="C200" s="137"/>
      <c r="D200" s="137"/>
      <c r="E200" s="214" t="s">
        <v>328</v>
      </c>
      <c r="F200" s="145" t="s">
        <v>62</v>
      </c>
      <c r="G200" s="152"/>
      <c r="H200" s="152"/>
      <c r="I200" s="152"/>
      <c r="J200" s="152"/>
      <c r="K200" s="152"/>
      <c r="L200" s="152"/>
      <c r="M200" s="152">
        <v>1000</v>
      </c>
      <c r="N200" s="152">
        <v>1000</v>
      </c>
      <c r="O200" s="152">
        <v>0</v>
      </c>
      <c r="P200" s="150">
        <f t="shared" si="124"/>
        <v>0</v>
      </c>
      <c r="Q200" s="134"/>
      <c r="R200" s="134"/>
      <c r="S200" s="134"/>
    </row>
    <row r="201" spans="1:19" x14ac:dyDescent="0.25">
      <c r="A201" s="137"/>
      <c r="B201" s="137"/>
      <c r="C201" s="137"/>
      <c r="D201" s="137">
        <v>4223</v>
      </c>
      <c r="E201" s="214"/>
      <c r="F201" s="145" t="s">
        <v>249</v>
      </c>
      <c r="G201" s="152"/>
      <c r="H201" s="152"/>
      <c r="I201" s="152"/>
      <c r="J201" s="152"/>
      <c r="K201" s="152"/>
      <c r="L201" s="152"/>
      <c r="M201" s="152"/>
      <c r="N201" s="152"/>
      <c r="O201" s="152">
        <v>4988.3999999999996</v>
      </c>
      <c r="P201" s="150">
        <v>0</v>
      </c>
      <c r="Q201" s="134"/>
      <c r="R201" s="134"/>
      <c r="S201" s="134"/>
    </row>
    <row r="202" spans="1:19" x14ac:dyDescent="0.25">
      <c r="A202" s="137"/>
      <c r="B202" s="137"/>
      <c r="C202" s="137"/>
      <c r="D202" s="137"/>
      <c r="E202" s="214" t="s">
        <v>69</v>
      </c>
      <c r="F202" s="145" t="s">
        <v>249</v>
      </c>
      <c r="G202" s="152"/>
      <c r="H202" s="152"/>
      <c r="I202" s="152"/>
      <c r="J202" s="152"/>
      <c r="K202" s="152"/>
      <c r="L202" s="152"/>
      <c r="M202" s="152"/>
      <c r="N202" s="152"/>
      <c r="O202" s="152">
        <v>4988.3999999999996</v>
      </c>
      <c r="P202" s="150">
        <v>0</v>
      </c>
      <c r="Q202" s="134"/>
      <c r="R202" s="134"/>
      <c r="S202" s="134"/>
    </row>
    <row r="203" spans="1:19" x14ac:dyDescent="0.25">
      <c r="A203" s="137"/>
      <c r="B203" s="137"/>
      <c r="C203" s="137"/>
      <c r="D203" s="137">
        <v>4227</v>
      </c>
      <c r="E203" s="137"/>
      <c r="F203" s="145"/>
      <c r="G203" s="150">
        <v>2625</v>
      </c>
      <c r="H203" s="150">
        <f>(SUM(H204:H206))</f>
        <v>21235.649346340171</v>
      </c>
      <c r="I203" s="150">
        <f>(SUM(I204:I206))</f>
        <v>17253.965093901388</v>
      </c>
      <c r="J203" s="150">
        <f t="shared" ref="J203:M203" si="142">(SUM(J204:J208))</f>
        <v>18253.614042073132</v>
      </c>
      <c r="K203" s="150">
        <f t="shared" si="142"/>
        <v>18253.614042073132</v>
      </c>
      <c r="L203" s="150">
        <f t="shared" si="142"/>
        <v>21253.614042073132</v>
      </c>
      <c r="M203" s="150">
        <f t="shared" si="142"/>
        <v>21753.614042073132</v>
      </c>
      <c r="N203" s="150">
        <f t="shared" ref="N203" si="143">(SUM(N204:N208))</f>
        <v>21753.614042073132</v>
      </c>
      <c r="O203" s="150">
        <f t="shared" ref="O203" si="144">(SUM(O204:O208))</f>
        <v>626.16999999999996</v>
      </c>
      <c r="P203" s="150">
        <f t="shared" si="124"/>
        <v>2.8784642349034049</v>
      </c>
      <c r="Q203" s="134"/>
      <c r="R203" s="134"/>
      <c r="S203" s="134"/>
    </row>
    <row r="204" spans="1:19" x14ac:dyDescent="0.25">
      <c r="A204" s="137"/>
      <c r="B204" s="137"/>
      <c r="C204" s="137"/>
      <c r="D204" s="137"/>
      <c r="E204" s="137" t="s">
        <v>69</v>
      </c>
      <c r="F204" s="145" t="s">
        <v>19</v>
      </c>
      <c r="G204" s="159">
        <v>2625</v>
      </c>
      <c r="H204" s="152">
        <v>3981.6842524387812</v>
      </c>
      <c r="I204" s="152">
        <v>0</v>
      </c>
      <c r="J204" s="152">
        <v>0</v>
      </c>
      <c r="K204" s="152">
        <v>0</v>
      </c>
      <c r="L204" s="152">
        <v>0</v>
      </c>
      <c r="M204" s="152">
        <v>500</v>
      </c>
      <c r="N204" s="152">
        <v>500</v>
      </c>
      <c r="O204" s="152">
        <v>0</v>
      </c>
      <c r="P204" s="150">
        <f t="shared" si="124"/>
        <v>0</v>
      </c>
      <c r="Q204" s="134"/>
      <c r="R204" s="134"/>
      <c r="S204" s="134"/>
    </row>
    <row r="205" spans="1:19" x14ac:dyDescent="0.25">
      <c r="A205" s="137"/>
      <c r="B205" s="137"/>
      <c r="C205" s="137"/>
      <c r="D205" s="137"/>
      <c r="E205" s="146" t="s">
        <v>61</v>
      </c>
      <c r="F205" s="145" t="s">
        <v>62</v>
      </c>
      <c r="G205" s="159">
        <v>0</v>
      </c>
      <c r="H205" s="152">
        <v>16590.351051828256</v>
      </c>
      <c r="I205" s="152">
        <v>16590.351051828256</v>
      </c>
      <c r="J205" s="152">
        <v>1000</v>
      </c>
      <c r="K205" s="152">
        <v>1000</v>
      </c>
      <c r="L205" s="152">
        <v>2000</v>
      </c>
      <c r="M205" s="152">
        <v>2000</v>
      </c>
      <c r="N205" s="152">
        <v>2000</v>
      </c>
      <c r="O205" s="152">
        <v>0</v>
      </c>
      <c r="P205" s="150">
        <f t="shared" si="124"/>
        <v>0</v>
      </c>
      <c r="Q205" s="134"/>
      <c r="R205" s="134"/>
      <c r="S205" s="134"/>
    </row>
    <row r="206" spans="1:19" x14ac:dyDescent="0.25">
      <c r="A206" s="137"/>
      <c r="B206" s="137"/>
      <c r="C206" s="137"/>
      <c r="D206" s="137"/>
      <c r="E206" s="137" t="s">
        <v>57</v>
      </c>
      <c r="F206" s="145" t="s">
        <v>58</v>
      </c>
      <c r="G206" s="159">
        <v>0</v>
      </c>
      <c r="H206" s="152">
        <v>663.61404207313024</v>
      </c>
      <c r="I206" s="152">
        <v>663.61404207313024</v>
      </c>
      <c r="J206" s="152">
        <v>663.61404207313024</v>
      </c>
      <c r="K206" s="152">
        <v>663.61404207313024</v>
      </c>
      <c r="L206" s="152">
        <v>663.61404207313024</v>
      </c>
      <c r="M206" s="152">
        <v>663.61404207313024</v>
      </c>
      <c r="N206" s="152">
        <v>663.61404207313024</v>
      </c>
      <c r="O206" s="152">
        <v>0</v>
      </c>
      <c r="P206" s="150">
        <f t="shared" si="124"/>
        <v>0</v>
      </c>
      <c r="Q206" s="134"/>
      <c r="R206" s="134"/>
      <c r="S206" s="134"/>
    </row>
    <row r="207" spans="1:19" x14ac:dyDescent="0.25">
      <c r="A207" s="137"/>
      <c r="B207" s="137"/>
      <c r="C207" s="137"/>
      <c r="D207" s="137"/>
      <c r="E207" s="137" t="s">
        <v>55</v>
      </c>
      <c r="F207" s="145" t="s">
        <v>86</v>
      </c>
      <c r="G207" s="159">
        <v>0</v>
      </c>
      <c r="H207" s="152"/>
      <c r="I207" s="152"/>
      <c r="J207" s="152"/>
      <c r="K207" s="152"/>
      <c r="L207" s="152">
        <v>2000</v>
      </c>
      <c r="M207" s="152">
        <v>2000</v>
      </c>
      <c r="N207" s="152">
        <v>2000</v>
      </c>
      <c r="O207" s="152">
        <v>626.16999999999996</v>
      </c>
      <c r="P207" s="150">
        <f t="shared" si="124"/>
        <v>31.308499999999999</v>
      </c>
      <c r="Q207" s="134"/>
      <c r="R207" s="134"/>
      <c r="S207" s="134"/>
    </row>
    <row r="208" spans="1:19" x14ac:dyDescent="0.25">
      <c r="A208" s="137"/>
      <c r="B208" s="137"/>
      <c r="C208" s="137"/>
      <c r="D208" s="137"/>
      <c r="E208" s="137" t="s">
        <v>50</v>
      </c>
      <c r="F208" s="145" t="s">
        <v>51</v>
      </c>
      <c r="G208" s="159">
        <v>1498</v>
      </c>
      <c r="H208" s="152"/>
      <c r="I208" s="152"/>
      <c r="J208" s="152">
        <v>16590</v>
      </c>
      <c r="K208" s="152">
        <v>16590</v>
      </c>
      <c r="L208" s="152">
        <v>16590</v>
      </c>
      <c r="M208" s="152">
        <v>16590</v>
      </c>
      <c r="N208" s="152">
        <v>16590</v>
      </c>
      <c r="O208" s="152">
        <v>0</v>
      </c>
      <c r="P208" s="150">
        <f t="shared" si="124"/>
        <v>0</v>
      </c>
      <c r="Q208" s="134"/>
      <c r="R208" s="134"/>
      <c r="S208" s="134"/>
    </row>
    <row r="209" spans="1:19" x14ac:dyDescent="0.25">
      <c r="A209" s="137"/>
      <c r="B209" s="137"/>
      <c r="C209" s="137">
        <v>424</v>
      </c>
      <c r="D209" s="137"/>
      <c r="E209" s="137"/>
      <c r="F209" s="145" t="s">
        <v>120</v>
      </c>
      <c r="G209" s="150">
        <f t="shared" ref="G209:O209" si="145">(SUM(G210))</f>
        <v>600</v>
      </c>
      <c r="H209" s="150">
        <f t="shared" si="145"/>
        <v>9556.0422058530748</v>
      </c>
      <c r="I209" s="150">
        <f t="shared" si="145"/>
        <v>9556.0422058530748</v>
      </c>
      <c r="J209" s="150">
        <f t="shared" si="145"/>
        <v>9556.0422058530748</v>
      </c>
      <c r="K209" s="150">
        <f t="shared" si="145"/>
        <v>9556.0422058530748</v>
      </c>
      <c r="L209" s="150">
        <f t="shared" si="145"/>
        <v>10156.042205853075</v>
      </c>
      <c r="M209" s="150">
        <f t="shared" si="145"/>
        <v>12155.673700975512</v>
      </c>
      <c r="N209" s="150">
        <f t="shared" si="145"/>
        <v>12155.673700975512</v>
      </c>
      <c r="O209" s="150">
        <f t="shared" si="145"/>
        <v>600</v>
      </c>
      <c r="P209" s="150">
        <f t="shared" si="124"/>
        <v>4.9359666503046151</v>
      </c>
      <c r="Q209" s="134"/>
      <c r="R209" s="134"/>
      <c r="S209" s="134"/>
    </row>
    <row r="210" spans="1:19" x14ac:dyDescent="0.25">
      <c r="A210" s="137"/>
      <c r="B210" s="137"/>
      <c r="C210" s="137"/>
      <c r="D210" s="137">
        <v>4241</v>
      </c>
      <c r="E210" s="137"/>
      <c r="F210" s="145" t="s">
        <v>121</v>
      </c>
      <c r="G210" s="150">
        <f>(SUM(G211:G214))</f>
        <v>600</v>
      </c>
      <c r="H210" s="150">
        <f t="shared" ref="H210:J210" si="146">(SUM(H211:H213))</f>
        <v>9556.0422058530748</v>
      </c>
      <c r="I210" s="150">
        <f t="shared" si="146"/>
        <v>9556.0422058530748</v>
      </c>
      <c r="J210" s="150">
        <f t="shared" si="146"/>
        <v>9556.0422058530748</v>
      </c>
      <c r="K210" s="150">
        <f t="shared" ref="K210" si="147">(SUM(K211:K213))</f>
        <v>9556.0422058530748</v>
      </c>
      <c r="L210" s="150">
        <f>(SUM(L211:L214))</f>
        <v>10156.042205853075</v>
      </c>
      <c r="M210" s="150">
        <f>(SUM(M211:M214))</f>
        <v>12155.673700975512</v>
      </c>
      <c r="N210" s="150">
        <f>(SUM(N211:N214))</f>
        <v>12155.673700975512</v>
      </c>
      <c r="O210" s="150">
        <f>(SUM(O211:O214))</f>
        <v>600</v>
      </c>
      <c r="P210" s="150">
        <f t="shared" si="124"/>
        <v>4.9359666503046151</v>
      </c>
      <c r="Q210" s="134"/>
      <c r="R210" s="134"/>
      <c r="S210" s="134"/>
    </row>
    <row r="211" spans="1:19" x14ac:dyDescent="0.25">
      <c r="A211" s="137"/>
      <c r="B211" s="137"/>
      <c r="C211" s="137"/>
      <c r="D211" s="137"/>
      <c r="E211" s="137" t="s">
        <v>50</v>
      </c>
      <c r="F211" s="145" t="s">
        <v>105</v>
      </c>
      <c r="G211" s="159">
        <v>0</v>
      </c>
      <c r="H211" s="152">
        <v>7963.3685048775624</v>
      </c>
      <c r="I211" s="152">
        <v>7963.3685048775624</v>
      </c>
      <c r="J211" s="152">
        <v>7963.3685048775624</v>
      </c>
      <c r="K211" s="152">
        <v>7963.3685048775624</v>
      </c>
      <c r="L211" s="152">
        <v>7963.3685048775624</v>
      </c>
      <c r="M211" s="152">
        <v>9963</v>
      </c>
      <c r="N211" s="152">
        <v>9963</v>
      </c>
      <c r="O211" s="152">
        <v>0</v>
      </c>
      <c r="P211" s="150">
        <f t="shared" si="124"/>
        <v>0</v>
      </c>
      <c r="Q211" s="134"/>
      <c r="R211" s="134"/>
      <c r="S211" s="134"/>
    </row>
    <row r="212" spans="1:19" x14ac:dyDescent="0.25">
      <c r="A212" s="137"/>
      <c r="B212" s="137"/>
      <c r="C212" s="137"/>
      <c r="D212" s="137"/>
      <c r="E212" s="137" t="s">
        <v>57</v>
      </c>
      <c r="F212" s="145" t="s">
        <v>58</v>
      </c>
      <c r="G212" s="152">
        <v>0</v>
      </c>
      <c r="H212" s="152">
        <v>530.89123365850423</v>
      </c>
      <c r="I212" s="152">
        <v>530.89123365850423</v>
      </c>
      <c r="J212" s="152">
        <v>530.89123365850423</v>
      </c>
      <c r="K212" s="152">
        <v>530.89123365850423</v>
      </c>
      <c r="L212" s="152">
        <v>530.89123365850423</v>
      </c>
      <c r="M212" s="152">
        <v>530.89123365850423</v>
      </c>
      <c r="N212" s="152">
        <v>530.89123365850423</v>
      </c>
      <c r="O212" s="152">
        <v>0</v>
      </c>
      <c r="P212" s="150">
        <f t="shared" si="124"/>
        <v>0</v>
      </c>
      <c r="Q212" s="134"/>
      <c r="R212" s="134"/>
      <c r="S212" s="134"/>
    </row>
    <row r="213" spans="1:19" x14ac:dyDescent="0.25">
      <c r="A213" s="137"/>
      <c r="B213" s="137"/>
      <c r="C213" s="137"/>
      <c r="D213" s="137"/>
      <c r="E213" s="137" t="s">
        <v>61</v>
      </c>
      <c r="F213" s="145" t="s">
        <v>62</v>
      </c>
      <c r="G213" s="152">
        <v>600</v>
      </c>
      <c r="H213" s="152">
        <v>1061.7824673170085</v>
      </c>
      <c r="I213" s="152">
        <v>1061.7824673170085</v>
      </c>
      <c r="J213" s="152">
        <v>1061.7824673170085</v>
      </c>
      <c r="K213" s="152">
        <v>1061.7824673170085</v>
      </c>
      <c r="L213" s="152">
        <v>1061.7824673170085</v>
      </c>
      <c r="M213" s="152">
        <v>1061.7824673170085</v>
      </c>
      <c r="N213" s="152">
        <v>1061.7824673170085</v>
      </c>
      <c r="O213" s="152">
        <v>0</v>
      </c>
      <c r="P213" s="150">
        <f t="shared" si="124"/>
        <v>0</v>
      </c>
      <c r="Q213" s="134"/>
      <c r="R213" s="134"/>
      <c r="S213" s="134"/>
    </row>
    <row r="214" spans="1:19" x14ac:dyDescent="0.25">
      <c r="A214" s="137"/>
      <c r="B214" s="137"/>
      <c r="C214" s="137"/>
      <c r="D214" s="137"/>
      <c r="E214" s="137" t="s">
        <v>69</v>
      </c>
      <c r="F214" s="145" t="s">
        <v>19</v>
      </c>
      <c r="G214" s="152">
        <v>0</v>
      </c>
      <c r="H214" s="152"/>
      <c r="I214" s="152"/>
      <c r="J214" s="152"/>
      <c r="K214" s="152"/>
      <c r="L214" s="152">
        <v>600</v>
      </c>
      <c r="M214" s="207">
        <v>600</v>
      </c>
      <c r="N214" s="207">
        <v>600</v>
      </c>
      <c r="O214" s="207">
        <v>600</v>
      </c>
      <c r="P214" s="150">
        <f t="shared" si="124"/>
        <v>100</v>
      </c>
      <c r="Q214" s="134"/>
      <c r="R214" s="134"/>
      <c r="S214" s="134"/>
    </row>
    <row r="215" spans="1:19" x14ac:dyDescent="0.25">
      <c r="A215" s="137"/>
      <c r="B215" s="137">
        <v>45</v>
      </c>
      <c r="C215" s="137"/>
      <c r="D215" s="137"/>
      <c r="E215" s="137"/>
      <c r="F215" s="145" t="s">
        <v>123</v>
      </c>
      <c r="G215" s="150">
        <f t="shared" ref="G215:O216" si="148">(SUM(G216))</f>
        <v>2498</v>
      </c>
      <c r="H215" s="150">
        <f t="shared" si="148"/>
        <v>459234.18939544761</v>
      </c>
      <c r="I215" s="150">
        <f t="shared" si="148"/>
        <v>71098.148516822606</v>
      </c>
      <c r="J215" s="150">
        <f t="shared" si="148"/>
        <v>181098</v>
      </c>
      <c r="K215" s="150">
        <f t="shared" si="148"/>
        <v>181098</v>
      </c>
      <c r="L215" s="150">
        <f t="shared" si="148"/>
        <v>297759.5726325569</v>
      </c>
      <c r="M215" s="150">
        <f t="shared" si="148"/>
        <v>1067259.5726325568</v>
      </c>
      <c r="N215" s="150">
        <f t="shared" si="148"/>
        <v>1067259.5726325568</v>
      </c>
      <c r="O215" s="150">
        <f t="shared" si="148"/>
        <v>0</v>
      </c>
      <c r="P215" s="150">
        <f t="shared" si="124"/>
        <v>0</v>
      </c>
      <c r="Q215" s="134"/>
      <c r="R215" s="134"/>
      <c r="S215" s="134"/>
    </row>
    <row r="216" spans="1:19" x14ac:dyDescent="0.25">
      <c r="A216" s="137"/>
      <c r="B216" s="137"/>
      <c r="C216" s="137">
        <v>451</v>
      </c>
      <c r="D216" s="137"/>
      <c r="E216" s="137"/>
      <c r="F216" s="145" t="s">
        <v>124</v>
      </c>
      <c r="G216" s="150">
        <f t="shared" si="148"/>
        <v>2498</v>
      </c>
      <c r="H216" s="150">
        <f t="shared" si="148"/>
        <v>459234.18939544761</v>
      </c>
      <c r="I216" s="150">
        <f t="shared" si="148"/>
        <v>71098.148516822606</v>
      </c>
      <c r="J216" s="150">
        <f t="shared" si="148"/>
        <v>181098</v>
      </c>
      <c r="K216" s="150">
        <f t="shared" si="148"/>
        <v>181098</v>
      </c>
      <c r="L216" s="150">
        <f t="shared" si="148"/>
        <v>297759.5726325569</v>
      </c>
      <c r="M216" s="150">
        <f t="shared" si="148"/>
        <v>1067259.5726325568</v>
      </c>
      <c r="N216" s="150">
        <f t="shared" si="148"/>
        <v>1067259.5726325568</v>
      </c>
      <c r="O216" s="150">
        <f t="shared" si="148"/>
        <v>0</v>
      </c>
      <c r="P216" s="150">
        <f t="shared" si="124"/>
        <v>0</v>
      </c>
      <c r="Q216" s="134"/>
      <c r="R216" s="134"/>
      <c r="S216" s="134"/>
    </row>
    <row r="217" spans="1:19" x14ac:dyDescent="0.25">
      <c r="A217" s="137"/>
      <c r="B217" s="137"/>
      <c r="C217" s="137"/>
      <c r="D217" s="137">
        <v>4511</v>
      </c>
      <c r="E217" s="137"/>
      <c r="F217" s="145" t="s">
        <v>125</v>
      </c>
      <c r="G217" s="150">
        <v>2498</v>
      </c>
      <c r="H217" s="150">
        <f>(SUM(H218:H220))</f>
        <v>459234.18939544761</v>
      </c>
      <c r="I217" s="150">
        <f>(SUM(I218:I220))</f>
        <v>71098.148516822606</v>
      </c>
      <c r="J217" s="150">
        <v>181098</v>
      </c>
      <c r="K217" s="150">
        <v>181098</v>
      </c>
      <c r="L217" s="150">
        <f>(SUM(L218:L221))</f>
        <v>297759.5726325569</v>
      </c>
      <c r="M217" s="150">
        <f>(SUM(M218:M221))</f>
        <v>1067259.5726325568</v>
      </c>
      <c r="N217" s="150">
        <f>(SUM(N218:N221))</f>
        <v>1067259.5726325568</v>
      </c>
      <c r="O217" s="150">
        <f>(SUM(O218:O221))</f>
        <v>0</v>
      </c>
      <c r="P217" s="150">
        <f t="shared" si="124"/>
        <v>0</v>
      </c>
      <c r="Q217" s="134"/>
      <c r="R217" s="134"/>
      <c r="S217" s="134"/>
    </row>
    <row r="218" spans="1:19" x14ac:dyDescent="0.25">
      <c r="A218" s="137"/>
      <c r="B218" s="137"/>
      <c r="C218" s="137"/>
      <c r="D218" s="137"/>
      <c r="E218" s="146" t="s">
        <v>57</v>
      </c>
      <c r="F218" s="145" t="s">
        <v>58</v>
      </c>
      <c r="G218" s="152">
        <v>0</v>
      </c>
      <c r="H218" s="152">
        <v>398.16842524387812</v>
      </c>
      <c r="I218" s="152">
        <v>398.16842524387812</v>
      </c>
      <c r="J218" s="152">
        <v>398.16842524387812</v>
      </c>
      <c r="K218" s="152">
        <v>398.16842524387812</v>
      </c>
      <c r="L218" s="152">
        <v>398.16842524387812</v>
      </c>
      <c r="M218" s="152">
        <v>398.16842524387812</v>
      </c>
      <c r="N218" s="152">
        <v>398.16842524387812</v>
      </c>
      <c r="O218" s="152">
        <v>0</v>
      </c>
      <c r="P218" s="150">
        <f t="shared" si="124"/>
        <v>0</v>
      </c>
      <c r="Q218" s="134"/>
      <c r="R218" s="134"/>
      <c r="S218" s="134"/>
    </row>
    <row r="219" spans="1:19" x14ac:dyDescent="0.25">
      <c r="A219" s="137"/>
      <c r="B219" s="137"/>
      <c r="C219" s="137"/>
      <c r="D219" s="137"/>
      <c r="E219" s="137" t="s">
        <v>50</v>
      </c>
      <c r="F219" s="145" t="s">
        <v>51</v>
      </c>
      <c r="G219" s="152">
        <v>0</v>
      </c>
      <c r="H219" s="152">
        <v>153573.56161656379</v>
      </c>
      <c r="I219" s="152">
        <v>66361.404207313026</v>
      </c>
      <c r="J219" s="152">
        <v>66361.404207313026</v>
      </c>
      <c r="K219" s="152">
        <v>66361.404207313026</v>
      </c>
      <c r="L219" s="152">
        <v>66361.404207313026</v>
      </c>
      <c r="M219" s="152">
        <v>66361.404207313026</v>
      </c>
      <c r="N219" s="152">
        <v>66361.404207313026</v>
      </c>
      <c r="O219" s="152">
        <v>0</v>
      </c>
      <c r="P219" s="150">
        <f t="shared" si="124"/>
        <v>0</v>
      </c>
      <c r="Q219" s="134"/>
      <c r="R219" s="134"/>
      <c r="S219" s="134"/>
    </row>
    <row r="220" spans="1:19" x14ac:dyDescent="0.25">
      <c r="A220" s="137"/>
      <c r="B220" s="137"/>
      <c r="C220" s="137"/>
      <c r="D220" s="137"/>
      <c r="E220" s="137" t="s">
        <v>69</v>
      </c>
      <c r="F220" s="145" t="s">
        <v>19</v>
      </c>
      <c r="G220" s="159">
        <v>2498</v>
      </c>
      <c r="H220" s="152">
        <v>305262.45935363992</v>
      </c>
      <c r="I220" s="152">
        <v>4338.5758842657106</v>
      </c>
      <c r="J220" s="152">
        <v>4338.5758842657106</v>
      </c>
      <c r="K220" s="152">
        <v>4338.5758842657106</v>
      </c>
      <c r="L220" s="152">
        <v>1000</v>
      </c>
      <c r="M220" s="152">
        <v>1000500</v>
      </c>
      <c r="N220" s="152">
        <v>1000500</v>
      </c>
      <c r="O220" s="152">
        <v>0</v>
      </c>
      <c r="P220" s="150">
        <f t="shared" si="124"/>
        <v>0</v>
      </c>
      <c r="Q220" s="134"/>
      <c r="R220" s="134"/>
      <c r="S220" s="134"/>
    </row>
    <row r="221" spans="1:19" x14ac:dyDescent="0.25">
      <c r="A221" s="137"/>
      <c r="B221" s="137"/>
      <c r="C221" s="137" t="s">
        <v>45</v>
      </c>
      <c r="D221" s="137"/>
      <c r="E221" s="40" t="s">
        <v>69</v>
      </c>
      <c r="F221" s="40" t="s">
        <v>19</v>
      </c>
      <c r="G221" s="138">
        <v>0</v>
      </c>
      <c r="H221" s="136">
        <v>0</v>
      </c>
      <c r="I221" s="136">
        <v>0</v>
      </c>
      <c r="J221" s="136">
        <v>110000</v>
      </c>
      <c r="K221" s="136">
        <v>110000</v>
      </c>
      <c r="L221" s="150">
        <v>230000</v>
      </c>
      <c r="M221" s="208">
        <v>0</v>
      </c>
      <c r="N221" s="208">
        <v>0</v>
      </c>
      <c r="O221" s="208">
        <v>0</v>
      </c>
      <c r="P221" s="150">
        <v>0</v>
      </c>
      <c r="Q221" s="134"/>
      <c r="R221" s="134"/>
      <c r="S221" s="134"/>
    </row>
  </sheetData>
  <mergeCells count="5">
    <mergeCell ref="A43:R43"/>
    <mergeCell ref="A7:R7"/>
    <mergeCell ref="A1:R1"/>
    <mergeCell ref="A3:R3"/>
    <mergeCell ref="A5:R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0"/>
  <sheetViews>
    <sheetView topLeftCell="A7" workbookViewId="0">
      <selection activeCell="E13" sqref="E13"/>
    </sheetView>
  </sheetViews>
  <sheetFormatPr defaultRowHeight="15" x14ac:dyDescent="0.25"/>
  <cols>
    <col min="1" max="1" width="37.7109375" customWidth="1"/>
    <col min="2" max="2" width="20.42578125" customWidth="1"/>
    <col min="3" max="4" width="25.28515625" hidden="1" customWidth="1"/>
    <col min="5" max="5" width="17.5703125" customWidth="1"/>
    <col min="6" max="6" width="17.7109375" customWidth="1"/>
    <col min="7" max="7" width="15.85546875" customWidth="1"/>
    <col min="8" max="8" width="16.28515625" customWidth="1"/>
    <col min="9" max="9" width="14.7109375" customWidth="1"/>
    <col min="10" max="10" width="25.28515625" customWidth="1"/>
  </cols>
  <sheetData>
    <row r="1" spans="1:10" ht="42" customHeight="1" x14ac:dyDescent="0.25">
      <c r="A1" s="239" t="s">
        <v>344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18" customHeight="1" x14ac:dyDescent="0.25">
      <c r="A2" s="5" t="s">
        <v>45</v>
      </c>
      <c r="B2" s="5"/>
      <c r="C2" s="5"/>
      <c r="D2" s="5"/>
      <c r="E2" s="24"/>
      <c r="F2" s="24"/>
      <c r="G2" s="24"/>
      <c r="H2" s="24"/>
      <c r="I2" s="5"/>
      <c r="J2" s="5"/>
    </row>
    <row r="3" spans="1:10" ht="15.75" x14ac:dyDescent="0.25">
      <c r="A3" s="239" t="s">
        <v>28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ht="18" x14ac:dyDescent="0.25">
      <c r="A4" s="5"/>
      <c r="B4" s="5"/>
      <c r="C4" s="5"/>
      <c r="D4" s="5"/>
      <c r="E4" s="24"/>
      <c r="F4" s="24"/>
      <c r="G4" s="24"/>
      <c r="H4" s="24"/>
      <c r="I4" s="6"/>
      <c r="J4" s="6"/>
    </row>
    <row r="5" spans="1:10" ht="18" customHeight="1" x14ac:dyDescent="0.25">
      <c r="A5" s="239" t="s">
        <v>14</v>
      </c>
      <c r="B5" s="239"/>
      <c r="C5" s="239"/>
      <c r="D5" s="239"/>
      <c r="E5" s="239"/>
      <c r="F5" s="239"/>
      <c r="G5" s="239"/>
      <c r="H5" s="239"/>
      <c r="I5" s="239"/>
      <c r="J5" s="239"/>
    </row>
    <row r="6" spans="1:10" ht="18" x14ac:dyDescent="0.25">
      <c r="A6" s="5"/>
      <c r="B6" s="5"/>
      <c r="C6" s="5"/>
      <c r="D6" s="5"/>
      <c r="E6" s="24"/>
      <c r="F6" s="24"/>
      <c r="G6" s="24"/>
      <c r="H6" s="24"/>
      <c r="I6" s="6"/>
      <c r="J6" s="6"/>
    </row>
    <row r="7" spans="1:10" ht="15.75" customHeight="1" x14ac:dyDescent="0.25">
      <c r="A7" s="239" t="s">
        <v>25</v>
      </c>
      <c r="B7" s="239"/>
      <c r="C7" s="239"/>
      <c r="D7" s="239"/>
      <c r="E7" s="239"/>
      <c r="F7" s="239"/>
      <c r="G7" s="239"/>
      <c r="H7" s="239"/>
      <c r="I7" s="239"/>
      <c r="J7" s="239"/>
    </row>
    <row r="8" spans="1:10" ht="18" x14ac:dyDescent="0.25">
      <c r="A8" s="5"/>
      <c r="B8" s="5"/>
      <c r="C8" s="5"/>
      <c r="D8" s="5"/>
      <c r="E8" s="24"/>
      <c r="F8" s="24"/>
      <c r="G8" s="24"/>
      <c r="H8" s="24"/>
      <c r="I8" s="6"/>
      <c r="J8" s="6"/>
    </row>
    <row r="9" spans="1:10" ht="25.5" x14ac:dyDescent="0.25">
      <c r="A9" s="20" t="s">
        <v>26</v>
      </c>
      <c r="B9" s="210" t="s">
        <v>356</v>
      </c>
      <c r="C9" s="4" t="s">
        <v>12</v>
      </c>
      <c r="D9" s="4" t="s">
        <v>315</v>
      </c>
      <c r="E9" s="4" t="s">
        <v>320</v>
      </c>
      <c r="F9" s="4" t="s">
        <v>324</v>
      </c>
      <c r="G9" s="4" t="s">
        <v>342</v>
      </c>
      <c r="H9" s="4" t="s">
        <v>365</v>
      </c>
      <c r="I9" s="4" t="s">
        <v>357</v>
      </c>
    </row>
    <row r="10" spans="1:10" ht="15.75" customHeight="1" x14ac:dyDescent="0.25">
      <c r="A10" s="12" t="s">
        <v>27</v>
      </c>
      <c r="B10" s="10">
        <v>518921</v>
      </c>
      <c r="C10" s="41">
        <v>1132953</v>
      </c>
      <c r="D10" s="11">
        <v>973284</v>
      </c>
      <c r="E10" s="190">
        <v>1214799</v>
      </c>
      <c r="F10" s="190">
        <v>2225798</v>
      </c>
      <c r="G10" s="190">
        <v>2250798</v>
      </c>
      <c r="H10" s="190">
        <v>523183</v>
      </c>
      <c r="I10" s="150">
        <f>H10/G10*100</f>
        <v>23.244333787394513</v>
      </c>
    </row>
    <row r="11" spans="1:10" ht="15.75" customHeight="1" x14ac:dyDescent="0.25">
      <c r="A11" s="12" t="s">
        <v>128</v>
      </c>
      <c r="B11" s="10">
        <v>518921</v>
      </c>
      <c r="C11" s="41">
        <v>1132953</v>
      </c>
      <c r="D11" s="11">
        <v>973284</v>
      </c>
      <c r="E11" s="11">
        <v>1214799</v>
      </c>
      <c r="F11" s="11">
        <v>2225798</v>
      </c>
      <c r="G11" s="11">
        <v>2250798</v>
      </c>
      <c r="H11" s="11">
        <v>523183</v>
      </c>
      <c r="I11" s="150">
        <f t="shared" ref="I11:I19" si="0">H11/G11*100</f>
        <v>23.244333787394513</v>
      </c>
    </row>
    <row r="12" spans="1:10" x14ac:dyDescent="0.25">
      <c r="A12" s="15" t="s">
        <v>129</v>
      </c>
      <c r="B12" s="10">
        <v>402263</v>
      </c>
      <c r="C12" s="41">
        <v>501376.33552325965</v>
      </c>
      <c r="D12" s="11">
        <v>806776</v>
      </c>
      <c r="E12" s="11">
        <v>1066549</v>
      </c>
      <c r="F12" s="11">
        <v>2012858</v>
      </c>
      <c r="G12" s="11">
        <v>2037858</v>
      </c>
      <c r="H12" s="11">
        <v>415258</v>
      </c>
      <c r="I12" s="150">
        <f t="shared" si="0"/>
        <v>20.377180353096243</v>
      </c>
    </row>
    <row r="13" spans="1:10" x14ac:dyDescent="0.25">
      <c r="A13" s="14" t="s">
        <v>130</v>
      </c>
      <c r="B13" s="10">
        <v>402263</v>
      </c>
      <c r="C13" s="41">
        <v>501376.33552325965</v>
      </c>
      <c r="D13" s="11">
        <v>806776</v>
      </c>
      <c r="E13" s="11">
        <v>1066549</v>
      </c>
      <c r="F13" s="11">
        <v>2012858</v>
      </c>
      <c r="G13" s="11">
        <v>2037858</v>
      </c>
      <c r="H13" s="11">
        <v>415258</v>
      </c>
      <c r="I13" s="150">
        <f t="shared" si="0"/>
        <v>20.377180353096243</v>
      </c>
    </row>
    <row r="14" spans="1:10" x14ac:dyDescent="0.25">
      <c r="A14" s="13" t="s">
        <v>131</v>
      </c>
      <c r="B14" s="10">
        <v>30521</v>
      </c>
      <c r="C14" s="41">
        <v>572476.2094365916</v>
      </c>
      <c r="D14" s="11">
        <v>106311</v>
      </c>
      <c r="E14" s="11">
        <v>95800</v>
      </c>
      <c r="F14" s="11">
        <v>140300</v>
      </c>
      <c r="G14" s="11">
        <v>140300</v>
      </c>
      <c r="H14" s="11">
        <v>35201</v>
      </c>
      <c r="I14" s="150">
        <f t="shared" si="0"/>
        <v>25.089807555238774</v>
      </c>
    </row>
    <row r="15" spans="1:10" x14ac:dyDescent="0.25">
      <c r="A15" s="16" t="s">
        <v>267</v>
      </c>
      <c r="B15" s="10">
        <v>30521</v>
      </c>
      <c r="C15" s="41">
        <v>572476.2094365916</v>
      </c>
      <c r="D15" s="11">
        <v>106310.97</v>
      </c>
      <c r="E15" s="11">
        <v>95800</v>
      </c>
      <c r="F15" s="11">
        <v>140300</v>
      </c>
      <c r="G15" s="11">
        <v>140300</v>
      </c>
      <c r="H15" s="11">
        <v>35201</v>
      </c>
      <c r="I15" s="150">
        <f t="shared" si="0"/>
        <v>25.089807555238774</v>
      </c>
    </row>
    <row r="16" spans="1:10" x14ac:dyDescent="0.25">
      <c r="A16" s="13" t="s">
        <v>268</v>
      </c>
      <c r="B16" s="10">
        <v>0</v>
      </c>
      <c r="C16" s="41">
        <v>0</v>
      </c>
      <c r="D16" s="11">
        <v>0</v>
      </c>
      <c r="E16" s="11">
        <v>0</v>
      </c>
      <c r="F16" s="11">
        <v>0</v>
      </c>
      <c r="G16" s="11"/>
      <c r="H16" s="11">
        <v>0</v>
      </c>
      <c r="I16" s="150">
        <v>0</v>
      </c>
    </row>
    <row r="17" spans="1:10" x14ac:dyDescent="0.25">
      <c r="A17" s="13" t="s">
        <v>269</v>
      </c>
      <c r="B17" s="10">
        <v>0</v>
      </c>
      <c r="C17" s="41">
        <v>0</v>
      </c>
      <c r="D17" s="11">
        <v>0</v>
      </c>
      <c r="E17" s="11">
        <v>0</v>
      </c>
      <c r="F17" s="11">
        <v>0</v>
      </c>
      <c r="G17" s="11"/>
      <c r="H17" s="11">
        <v>0</v>
      </c>
      <c r="I17" s="150">
        <v>0</v>
      </c>
    </row>
    <row r="18" spans="1:10" ht="25.5" x14ac:dyDescent="0.25">
      <c r="A18" s="13" t="s">
        <v>270</v>
      </c>
      <c r="B18" s="10">
        <v>86137</v>
      </c>
      <c r="C18" s="41">
        <v>59101.068418607734</v>
      </c>
      <c r="D18" s="11">
        <v>60197</v>
      </c>
      <c r="E18" s="11">
        <v>52450</v>
      </c>
      <c r="F18" s="11">
        <v>72639.5</v>
      </c>
      <c r="G18" s="11">
        <v>72640</v>
      </c>
      <c r="H18" s="11">
        <v>72724</v>
      </c>
      <c r="I18" s="150">
        <f t="shared" si="0"/>
        <v>100.11563876651984</v>
      </c>
    </row>
    <row r="19" spans="1:10" ht="25.5" x14ac:dyDescent="0.25">
      <c r="A19" s="16" t="s">
        <v>271</v>
      </c>
      <c r="B19" s="10">
        <v>86137</v>
      </c>
      <c r="C19" s="41">
        <v>59101.068418607734</v>
      </c>
      <c r="D19" s="11">
        <v>60196.75</v>
      </c>
      <c r="E19" s="11">
        <v>52450</v>
      </c>
      <c r="F19" s="11">
        <v>72640</v>
      </c>
      <c r="G19" s="11">
        <v>72640</v>
      </c>
      <c r="H19" s="11">
        <v>72724</v>
      </c>
      <c r="I19" s="150">
        <f t="shared" si="0"/>
        <v>100.11563876651984</v>
      </c>
    </row>
    <row r="20" spans="1:10" x14ac:dyDescent="0.25">
      <c r="A20" s="130" t="s">
        <v>45</v>
      </c>
      <c r="B20" s="131"/>
      <c r="C20" s="131"/>
      <c r="D20" s="131"/>
      <c r="E20" s="131"/>
      <c r="F20" s="131"/>
      <c r="G20" s="131"/>
      <c r="H20" s="131"/>
      <c r="I20" s="131"/>
      <c r="J20" s="132"/>
    </row>
  </sheetData>
  <mergeCells count="4">
    <mergeCell ref="A1:J1"/>
    <mergeCell ref="A3:J3"/>
    <mergeCell ref="A5:J5"/>
    <mergeCell ref="A7:J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4"/>
  <sheetViews>
    <sheetView topLeftCell="A28" workbookViewId="0">
      <selection activeCell="I1" sqref="I1"/>
    </sheetView>
  </sheetViews>
  <sheetFormatPr defaultRowHeight="15" x14ac:dyDescent="0.25"/>
  <cols>
    <col min="1" max="1" width="16.140625" customWidth="1"/>
    <col min="2" max="2" width="23.42578125" customWidth="1"/>
    <col min="3" max="3" width="21.140625" hidden="1" customWidth="1"/>
    <col min="4" max="5" width="25.28515625" hidden="1" customWidth="1"/>
    <col min="6" max="6" width="20.85546875" customWidth="1"/>
    <col min="7" max="7" width="14.140625" bestFit="1" customWidth="1"/>
    <col min="8" max="8" width="17.140625" customWidth="1"/>
    <col min="9" max="9" width="18.5703125" customWidth="1"/>
    <col min="10" max="10" width="13.28515625" customWidth="1"/>
    <col min="11" max="12" width="25.28515625" customWidth="1"/>
  </cols>
  <sheetData>
    <row r="1" spans="1:10" ht="42" customHeight="1" x14ac:dyDescent="0.25">
      <c r="A1" s="239" t="s">
        <v>355</v>
      </c>
      <c r="B1" s="239"/>
      <c r="C1" s="239"/>
      <c r="D1" s="239"/>
      <c r="E1" s="239"/>
      <c r="F1" s="239"/>
      <c r="G1" s="239"/>
      <c r="H1" s="224"/>
    </row>
    <row r="2" spans="1:10" ht="18" customHeight="1" x14ac:dyDescent="0.25">
      <c r="A2" s="24"/>
      <c r="B2" s="24"/>
      <c r="C2" s="24"/>
      <c r="D2" s="24"/>
      <c r="E2" s="24"/>
      <c r="F2" s="24"/>
      <c r="G2" s="24"/>
      <c r="H2" s="24"/>
    </row>
    <row r="3" spans="1:10" ht="15.75" customHeight="1" x14ac:dyDescent="0.25">
      <c r="A3" s="239" t="s">
        <v>28</v>
      </c>
      <c r="B3" s="239"/>
      <c r="C3" s="239"/>
      <c r="D3" s="239"/>
      <c r="E3" s="239"/>
      <c r="F3" s="239"/>
      <c r="G3" s="239"/>
      <c r="H3" s="224"/>
    </row>
    <row r="4" spans="1:10" ht="18" x14ac:dyDescent="0.25">
      <c r="B4" s="24"/>
      <c r="C4" s="24"/>
      <c r="D4" s="24"/>
      <c r="E4" s="24"/>
      <c r="F4" s="6"/>
      <c r="G4" s="6"/>
      <c r="H4" s="6"/>
    </row>
    <row r="5" spans="1:10" ht="18" customHeight="1" x14ac:dyDescent="0.25">
      <c r="A5" s="239" t="s">
        <v>14</v>
      </c>
      <c r="B5" s="239"/>
      <c r="C5" s="239"/>
      <c r="D5" s="239"/>
      <c r="E5" s="239"/>
      <c r="F5" s="239"/>
      <c r="G5" s="239"/>
      <c r="H5" s="224"/>
    </row>
    <row r="6" spans="1:10" ht="18" x14ac:dyDescent="0.25">
      <c r="A6" s="24"/>
      <c r="B6" s="24"/>
      <c r="C6" s="24"/>
      <c r="D6" s="24"/>
      <c r="E6" s="24"/>
      <c r="F6" s="6"/>
      <c r="G6" s="6"/>
      <c r="H6" s="6"/>
    </row>
    <row r="7" spans="1:10" ht="15.75" x14ac:dyDescent="0.25">
      <c r="A7" s="239" t="s">
        <v>283</v>
      </c>
      <c r="B7" s="239"/>
      <c r="C7" s="239"/>
      <c r="D7" s="239"/>
      <c r="E7" s="239"/>
      <c r="F7" s="239"/>
      <c r="G7" s="239"/>
      <c r="H7" s="224"/>
    </row>
    <row r="8" spans="1:10" ht="18" x14ac:dyDescent="0.25">
      <c r="A8" s="24"/>
      <c r="B8" s="24"/>
      <c r="C8" s="24"/>
      <c r="D8" s="24"/>
      <c r="E8" s="24"/>
      <c r="F8" s="6"/>
      <c r="G8" s="6"/>
      <c r="H8" s="6"/>
    </row>
    <row r="9" spans="1:10" ht="25.5" x14ac:dyDescent="0.25">
      <c r="A9" s="20" t="s">
        <v>284</v>
      </c>
      <c r="B9" s="210" t="s">
        <v>356</v>
      </c>
      <c r="C9" s="4" t="s">
        <v>285</v>
      </c>
      <c r="D9" s="4" t="s">
        <v>276</v>
      </c>
      <c r="E9" s="4" t="s">
        <v>315</v>
      </c>
      <c r="F9" s="4" t="s">
        <v>316</v>
      </c>
      <c r="G9" s="4" t="s">
        <v>322</v>
      </c>
      <c r="H9" s="4" t="s">
        <v>342</v>
      </c>
      <c r="I9" s="4" t="s">
        <v>367</v>
      </c>
      <c r="J9" s="4" t="s">
        <v>357</v>
      </c>
    </row>
    <row r="10" spans="1:10" ht="25.5" x14ac:dyDescent="0.25">
      <c r="A10" s="164" t="s">
        <v>0</v>
      </c>
      <c r="B10" s="165">
        <v>485908.75</v>
      </c>
      <c r="C10" s="166">
        <v>692487</v>
      </c>
      <c r="D10" s="166">
        <v>963021</v>
      </c>
      <c r="E10" s="166">
        <v>973284</v>
      </c>
      <c r="F10" s="166">
        <v>1214799.3400000001</v>
      </c>
      <c r="G10" s="166">
        <v>2225798</v>
      </c>
      <c r="H10" s="166">
        <v>2250798</v>
      </c>
      <c r="I10" s="166">
        <v>515453.17</v>
      </c>
      <c r="J10" s="150">
        <f t="shared" ref="J10:J24" si="0">I10/H10*100</f>
        <v>22.900907589219468</v>
      </c>
    </row>
    <row r="11" spans="1:10" ht="25.5" x14ac:dyDescent="0.25">
      <c r="A11" s="167" t="s">
        <v>286</v>
      </c>
      <c r="B11" s="168">
        <v>43007.99</v>
      </c>
      <c r="C11" s="168">
        <v>19583</v>
      </c>
      <c r="D11" s="168">
        <v>132775</v>
      </c>
      <c r="E11" s="168">
        <v>132775</v>
      </c>
      <c r="F11" s="189">
        <v>272566.89</v>
      </c>
      <c r="G11" s="189">
        <v>990150</v>
      </c>
      <c r="H11" s="189">
        <v>990150</v>
      </c>
      <c r="I11" s="189">
        <v>21913.74</v>
      </c>
      <c r="J11" s="150">
        <f t="shared" si="0"/>
        <v>2.2131737615512801</v>
      </c>
    </row>
    <row r="12" spans="1:10" x14ac:dyDescent="0.25">
      <c r="A12" s="169" t="s">
        <v>287</v>
      </c>
      <c r="B12" s="170">
        <v>43007.99</v>
      </c>
      <c r="C12" s="171">
        <v>19583</v>
      </c>
      <c r="D12" s="171">
        <v>132775</v>
      </c>
      <c r="E12" s="171">
        <v>132775</v>
      </c>
      <c r="F12" s="171">
        <v>272566.89</v>
      </c>
      <c r="G12" s="171">
        <v>990150</v>
      </c>
      <c r="H12" s="171">
        <v>990150</v>
      </c>
      <c r="I12" s="171">
        <v>21913.74</v>
      </c>
      <c r="J12" s="150">
        <f t="shared" si="0"/>
        <v>2.2131737615512801</v>
      </c>
    </row>
    <row r="13" spans="1:10" x14ac:dyDescent="0.25">
      <c r="A13" s="172" t="s">
        <v>288</v>
      </c>
      <c r="B13" s="173">
        <v>2397.5</v>
      </c>
      <c r="C13" s="173">
        <v>7963</v>
      </c>
      <c r="D13" s="173">
        <v>7963</v>
      </c>
      <c r="E13" s="173">
        <v>7963</v>
      </c>
      <c r="F13" s="173">
        <v>8892.93</v>
      </c>
      <c r="G13" s="173">
        <v>9492.93</v>
      </c>
      <c r="H13" s="173">
        <v>9492.93</v>
      </c>
      <c r="I13" s="173">
        <v>4247.5</v>
      </c>
      <c r="J13" s="150">
        <f t="shared" si="0"/>
        <v>44.743825141447367</v>
      </c>
    </row>
    <row r="14" spans="1:10" ht="25.5" x14ac:dyDescent="0.25">
      <c r="A14" s="16" t="s">
        <v>289</v>
      </c>
      <c r="B14" s="170">
        <v>2397.5</v>
      </c>
      <c r="C14" s="171">
        <v>7963</v>
      </c>
      <c r="D14" s="171">
        <v>7963</v>
      </c>
      <c r="E14" s="171">
        <v>7963</v>
      </c>
      <c r="F14" s="171">
        <v>8892.93</v>
      </c>
      <c r="G14" s="171">
        <v>9492.93</v>
      </c>
      <c r="H14" s="171">
        <v>9492.93</v>
      </c>
      <c r="I14" s="171">
        <v>4247.5</v>
      </c>
      <c r="J14" s="150">
        <f t="shared" si="0"/>
        <v>44.743825141447367</v>
      </c>
    </row>
    <row r="15" spans="1:10" ht="38.25" x14ac:dyDescent="0.25">
      <c r="A15" s="174" t="s">
        <v>290</v>
      </c>
      <c r="B15" s="165">
        <v>30561.66</v>
      </c>
      <c r="C15" s="173">
        <v>53102</v>
      </c>
      <c r="D15" s="173">
        <v>48147</v>
      </c>
      <c r="E15" s="173">
        <v>58410</v>
      </c>
      <c r="F15" s="173">
        <v>71292.61</v>
      </c>
      <c r="G15" s="173">
        <v>72292.61</v>
      </c>
      <c r="H15" s="173">
        <v>72292.61</v>
      </c>
      <c r="I15" s="173">
        <v>25532.37</v>
      </c>
      <c r="J15" s="150">
        <f t="shared" si="0"/>
        <v>35.318091295915302</v>
      </c>
    </row>
    <row r="16" spans="1:10" ht="38.25" x14ac:dyDescent="0.25">
      <c r="A16" s="175" t="s">
        <v>291</v>
      </c>
      <c r="B16" s="170">
        <v>21111.66</v>
      </c>
      <c r="C16" s="171">
        <v>29212</v>
      </c>
      <c r="D16" s="171">
        <v>31520</v>
      </c>
      <c r="E16" s="171">
        <v>35783</v>
      </c>
      <c r="F16" s="171">
        <v>35629</v>
      </c>
      <c r="G16" s="171">
        <v>35629</v>
      </c>
      <c r="H16" s="171">
        <v>35629</v>
      </c>
      <c r="I16" s="171">
        <v>25532.37</v>
      </c>
      <c r="J16" s="150">
        <f t="shared" si="0"/>
        <v>71.661764293131995</v>
      </c>
    </row>
    <row r="17" spans="1:10" ht="38.25" x14ac:dyDescent="0.25">
      <c r="A17" s="175" t="s">
        <v>292</v>
      </c>
      <c r="B17" s="170">
        <v>9450</v>
      </c>
      <c r="C17" s="171">
        <v>23890</v>
      </c>
      <c r="D17" s="171">
        <v>16627</v>
      </c>
      <c r="E17" s="171">
        <v>22627</v>
      </c>
      <c r="F17" s="171">
        <v>35663.61</v>
      </c>
      <c r="G17" s="171">
        <v>36663.61</v>
      </c>
      <c r="H17" s="171">
        <v>36663.61</v>
      </c>
      <c r="I17" s="171">
        <v>6557.23</v>
      </c>
      <c r="J17" s="150">
        <f t="shared" si="0"/>
        <v>17.884845491210495</v>
      </c>
    </row>
    <row r="18" spans="1:10" x14ac:dyDescent="0.25">
      <c r="A18" s="164" t="s">
        <v>293</v>
      </c>
      <c r="B18" s="165">
        <v>409541.6</v>
      </c>
      <c r="C18" s="173">
        <v>610512</v>
      </c>
      <c r="D18" s="173">
        <v>771809</v>
      </c>
      <c r="E18" s="173">
        <v>771809</v>
      </c>
      <c r="F18" s="173">
        <v>858085.13</v>
      </c>
      <c r="G18" s="173">
        <v>1096241.68</v>
      </c>
      <c r="H18" s="173">
        <v>1121241.68</v>
      </c>
      <c r="I18" s="173">
        <v>457202.33</v>
      </c>
      <c r="J18" s="150">
        <f t="shared" si="0"/>
        <v>40.776430109162554</v>
      </c>
    </row>
    <row r="19" spans="1:10" ht="25.5" x14ac:dyDescent="0.25">
      <c r="A19" s="176" t="s">
        <v>294</v>
      </c>
      <c r="B19" s="170">
        <v>715</v>
      </c>
      <c r="C19" s="171">
        <v>1242</v>
      </c>
      <c r="D19" s="171">
        <v>1242</v>
      </c>
      <c r="E19" s="171">
        <v>1242</v>
      </c>
      <c r="F19" s="171">
        <v>1242.42</v>
      </c>
      <c r="G19" s="171">
        <v>1250</v>
      </c>
      <c r="H19" s="171">
        <v>1250</v>
      </c>
      <c r="I19" s="171">
        <v>0</v>
      </c>
      <c r="J19" s="150">
        <f t="shared" si="0"/>
        <v>0</v>
      </c>
    </row>
    <row r="20" spans="1:10" x14ac:dyDescent="0.25">
      <c r="A20" s="175" t="s">
        <v>295</v>
      </c>
      <c r="B20" s="170">
        <v>400236.38</v>
      </c>
      <c r="C20" s="171">
        <v>604492</v>
      </c>
      <c r="D20" s="171">
        <v>765434</v>
      </c>
      <c r="E20" s="171">
        <v>765434</v>
      </c>
      <c r="F20" s="171">
        <v>843242.71</v>
      </c>
      <c r="G20" s="171">
        <v>1055331.68</v>
      </c>
      <c r="H20" s="171">
        <v>1055331.68</v>
      </c>
      <c r="I20" s="171">
        <v>441190.56</v>
      </c>
      <c r="J20" s="150">
        <f t="shared" si="0"/>
        <v>41.805867137429253</v>
      </c>
    </row>
    <row r="21" spans="1:10" x14ac:dyDescent="0.25">
      <c r="A21" s="175" t="s">
        <v>346</v>
      </c>
      <c r="B21" s="170">
        <v>2653.9</v>
      </c>
      <c r="C21" s="171"/>
      <c r="D21" s="171"/>
      <c r="E21" s="171"/>
      <c r="F21" s="171"/>
      <c r="G21" s="171"/>
      <c r="H21" s="171">
        <v>25000</v>
      </c>
      <c r="I21" s="171"/>
      <c r="J21" s="150">
        <f t="shared" si="0"/>
        <v>0</v>
      </c>
    </row>
    <row r="22" spans="1:10" x14ac:dyDescent="0.25">
      <c r="A22" s="175" t="s">
        <v>359</v>
      </c>
      <c r="B22" s="170">
        <v>5935.93</v>
      </c>
      <c r="C22" s="171">
        <v>4778</v>
      </c>
      <c r="D22" s="171">
        <v>5133</v>
      </c>
      <c r="E22" s="171">
        <v>5133</v>
      </c>
      <c r="F22" s="171">
        <v>13600</v>
      </c>
      <c r="G22" s="171">
        <v>39660</v>
      </c>
      <c r="H22" s="171">
        <v>39660</v>
      </c>
      <c r="I22" s="171">
        <v>16011.77</v>
      </c>
      <c r="J22" s="150">
        <f t="shared" si="0"/>
        <v>40.372592032274333</v>
      </c>
    </row>
    <row r="23" spans="1:10" x14ac:dyDescent="0.25">
      <c r="A23" s="164" t="s">
        <v>296</v>
      </c>
      <c r="B23" s="165">
        <v>400</v>
      </c>
      <c r="C23" s="173">
        <v>1327</v>
      </c>
      <c r="D23" s="173">
        <v>2327</v>
      </c>
      <c r="E23" s="173">
        <v>2327</v>
      </c>
      <c r="F23" s="173">
        <v>3961.78</v>
      </c>
      <c r="G23" s="173">
        <v>5161.78</v>
      </c>
      <c r="H23" s="173">
        <v>5161.78</v>
      </c>
      <c r="I23" s="173">
        <v>0</v>
      </c>
      <c r="J23" s="150">
        <f t="shared" si="0"/>
        <v>0</v>
      </c>
    </row>
    <row r="24" spans="1:10" x14ac:dyDescent="0.25">
      <c r="A24" s="169" t="s">
        <v>297</v>
      </c>
      <c r="B24" s="170">
        <v>400</v>
      </c>
      <c r="C24" s="171">
        <v>1327</v>
      </c>
      <c r="D24" s="171">
        <v>2327</v>
      </c>
      <c r="E24" s="171">
        <v>2327</v>
      </c>
      <c r="F24" s="171">
        <v>3961.78</v>
      </c>
      <c r="G24" s="171">
        <v>5161.78</v>
      </c>
      <c r="H24" s="171">
        <v>5161.78</v>
      </c>
      <c r="I24" s="171">
        <v>0</v>
      </c>
      <c r="J24" s="150">
        <f t="shared" si="0"/>
        <v>0</v>
      </c>
    </row>
    <row r="27" spans="1:10" ht="15.75" customHeight="1" x14ac:dyDescent="0.25">
      <c r="A27" s="239" t="s">
        <v>298</v>
      </c>
      <c r="B27" s="239"/>
      <c r="C27" s="239"/>
      <c r="D27" s="239"/>
      <c r="E27" s="239"/>
      <c r="F27" s="239"/>
      <c r="G27" s="239"/>
      <c r="H27" s="224"/>
    </row>
    <row r="28" spans="1:10" ht="18" x14ac:dyDescent="0.25">
      <c r="A28" s="24"/>
      <c r="B28" s="24"/>
      <c r="C28" s="24"/>
      <c r="D28" s="24"/>
      <c r="E28" s="24"/>
      <c r="F28" s="6"/>
      <c r="G28" s="6"/>
      <c r="H28" s="6"/>
    </row>
    <row r="29" spans="1:10" ht="25.5" x14ac:dyDescent="0.25">
      <c r="A29" s="20" t="s">
        <v>284</v>
      </c>
      <c r="B29" s="211" t="s">
        <v>356</v>
      </c>
      <c r="C29" s="20" t="s">
        <v>285</v>
      </c>
      <c r="D29" s="20" t="s">
        <v>276</v>
      </c>
      <c r="E29" s="20" t="s">
        <v>315</v>
      </c>
      <c r="F29" s="20" t="s">
        <v>316</v>
      </c>
      <c r="G29" s="20" t="s">
        <v>323</v>
      </c>
      <c r="H29" s="20" t="s">
        <v>345</v>
      </c>
      <c r="I29" s="4" t="s">
        <v>365</v>
      </c>
      <c r="J29" s="4" t="s">
        <v>357</v>
      </c>
    </row>
    <row r="30" spans="1:10" ht="25.5" x14ac:dyDescent="0.25">
      <c r="A30" s="164" t="s">
        <v>3</v>
      </c>
      <c r="B30" s="196">
        <v>518921.26</v>
      </c>
      <c r="C30" s="197">
        <v>692487</v>
      </c>
      <c r="D30" s="197">
        <v>963021</v>
      </c>
      <c r="E30" s="197">
        <v>973284</v>
      </c>
      <c r="F30" s="197">
        <v>1214799.3400000001</v>
      </c>
      <c r="G30" s="197">
        <v>2225798</v>
      </c>
      <c r="H30" s="197">
        <v>2250798</v>
      </c>
      <c r="I30" s="197">
        <v>523183.48</v>
      </c>
      <c r="J30" s="150">
        <f>I30/H30*100</f>
        <v>23.244355113164307</v>
      </c>
    </row>
    <row r="31" spans="1:10" ht="25.5" x14ac:dyDescent="0.25">
      <c r="A31" s="167" t="s">
        <v>286</v>
      </c>
      <c r="B31" s="177">
        <v>43007.99</v>
      </c>
      <c r="C31" s="178">
        <v>19583</v>
      </c>
      <c r="D31" s="178">
        <v>132775</v>
      </c>
      <c r="E31" s="178">
        <v>132775</v>
      </c>
      <c r="F31" s="178">
        <v>272566.89</v>
      </c>
      <c r="G31" s="178">
        <v>990150</v>
      </c>
      <c r="H31" s="178">
        <v>990150</v>
      </c>
      <c r="I31" s="178">
        <v>23741.79</v>
      </c>
      <c r="J31" s="150">
        <f t="shared" ref="J31:J44" si="1">I31/H31*100</f>
        <v>2.3977973034388733</v>
      </c>
    </row>
    <row r="32" spans="1:10" x14ac:dyDescent="0.25">
      <c r="A32" s="169" t="s">
        <v>299</v>
      </c>
      <c r="B32" s="179">
        <v>43007.99</v>
      </c>
      <c r="C32" s="180">
        <v>19583</v>
      </c>
      <c r="D32" s="180">
        <v>132775</v>
      </c>
      <c r="E32" s="180">
        <v>132775</v>
      </c>
      <c r="F32" s="180">
        <v>272566.89</v>
      </c>
      <c r="G32" s="180">
        <v>990150</v>
      </c>
      <c r="H32" s="180">
        <v>990150</v>
      </c>
      <c r="I32" s="180">
        <v>23741.79</v>
      </c>
      <c r="J32" s="150">
        <f t="shared" si="1"/>
        <v>2.3977973034388733</v>
      </c>
    </row>
    <row r="33" spans="1:10" x14ac:dyDescent="0.25">
      <c r="A33" s="167" t="s">
        <v>288</v>
      </c>
      <c r="B33" s="177">
        <v>1907.47</v>
      </c>
      <c r="C33" s="178">
        <v>7963</v>
      </c>
      <c r="D33" s="178">
        <v>7963</v>
      </c>
      <c r="E33" s="178">
        <v>7963</v>
      </c>
      <c r="F33" s="178">
        <v>8892.93</v>
      </c>
      <c r="G33" s="178">
        <v>9492.93</v>
      </c>
      <c r="H33" s="178">
        <v>9492.93</v>
      </c>
      <c r="I33" s="178">
        <v>2252.62</v>
      </c>
      <c r="J33" s="150">
        <f t="shared" si="1"/>
        <v>23.729449179547306</v>
      </c>
    </row>
    <row r="34" spans="1:10" x14ac:dyDescent="0.25">
      <c r="A34" s="169" t="s">
        <v>289</v>
      </c>
      <c r="B34" s="185">
        <v>1907.47</v>
      </c>
      <c r="C34" s="180">
        <v>7963</v>
      </c>
      <c r="D34" s="180">
        <v>7963</v>
      </c>
      <c r="E34" s="180">
        <v>7963</v>
      </c>
      <c r="F34" s="180">
        <v>8892.93</v>
      </c>
      <c r="G34" s="180">
        <v>9492.93</v>
      </c>
      <c r="H34" s="180">
        <v>9492.93</v>
      </c>
      <c r="I34" s="180">
        <v>2252.62</v>
      </c>
      <c r="J34" s="150">
        <f t="shared" si="1"/>
        <v>23.729449179547306</v>
      </c>
    </row>
    <row r="35" spans="1:10" ht="38.25" x14ac:dyDescent="0.25">
      <c r="A35" s="167" t="s">
        <v>290</v>
      </c>
      <c r="B35" s="177">
        <v>30047.05</v>
      </c>
      <c r="C35" s="178">
        <v>53102</v>
      </c>
      <c r="D35" s="178">
        <v>48147</v>
      </c>
      <c r="E35" s="178">
        <v>58410</v>
      </c>
      <c r="F35" s="178">
        <v>71292.61</v>
      </c>
      <c r="G35" s="178">
        <v>72292.61</v>
      </c>
      <c r="H35" s="178">
        <v>72292.61</v>
      </c>
      <c r="I35" s="178">
        <v>33597.800000000003</v>
      </c>
      <c r="J35" s="150">
        <f t="shared" si="1"/>
        <v>46.474736491046599</v>
      </c>
    </row>
    <row r="36" spans="1:10" ht="38.25" x14ac:dyDescent="0.25">
      <c r="A36" s="15" t="s">
        <v>300</v>
      </c>
      <c r="B36" s="179">
        <v>21111.66</v>
      </c>
      <c r="C36" s="180">
        <v>29212</v>
      </c>
      <c r="D36" s="180">
        <v>31520</v>
      </c>
      <c r="E36" s="180">
        <v>35783</v>
      </c>
      <c r="F36" s="180">
        <v>35629</v>
      </c>
      <c r="G36" s="180">
        <v>35629</v>
      </c>
      <c r="H36" s="180">
        <v>35629</v>
      </c>
      <c r="I36" s="180">
        <v>24752.01</v>
      </c>
      <c r="J36" s="150">
        <f t="shared" si="1"/>
        <v>69.471526004097782</v>
      </c>
    </row>
    <row r="37" spans="1:10" ht="38.25" x14ac:dyDescent="0.25">
      <c r="A37" s="15" t="s">
        <v>292</v>
      </c>
      <c r="B37" s="179">
        <v>8935.39</v>
      </c>
      <c r="C37" s="180">
        <v>23890</v>
      </c>
      <c r="D37" s="180">
        <v>16627</v>
      </c>
      <c r="E37" s="180">
        <v>22627</v>
      </c>
      <c r="F37" s="180">
        <v>35663.61</v>
      </c>
      <c r="G37" s="180">
        <v>36663.61</v>
      </c>
      <c r="H37" s="180">
        <v>36663.61</v>
      </c>
      <c r="I37" s="180">
        <v>8845.7900000000009</v>
      </c>
      <c r="J37" s="150">
        <f t="shared" si="1"/>
        <v>24.12689312372677</v>
      </c>
    </row>
    <row r="38" spans="1:10" x14ac:dyDescent="0.25">
      <c r="A38" s="167" t="s">
        <v>293</v>
      </c>
      <c r="B38" s="177">
        <v>443809.37</v>
      </c>
      <c r="C38" s="178">
        <v>610512</v>
      </c>
      <c r="D38" s="178">
        <v>771809</v>
      </c>
      <c r="E38" s="178">
        <v>771809</v>
      </c>
      <c r="F38" s="178">
        <v>858085.13</v>
      </c>
      <c r="G38" s="178">
        <v>1096241.68</v>
      </c>
      <c r="H38" s="178">
        <v>1121241.68</v>
      </c>
      <c r="I38" s="178">
        <v>463591.27</v>
      </c>
      <c r="J38" s="150">
        <f t="shared" si="1"/>
        <v>41.346239465518266</v>
      </c>
    </row>
    <row r="39" spans="1:10" ht="25.5" x14ac:dyDescent="0.25">
      <c r="A39" s="181" t="s">
        <v>294</v>
      </c>
      <c r="B39" s="179">
        <v>710.21</v>
      </c>
      <c r="C39" s="180">
        <v>1242</v>
      </c>
      <c r="D39" s="180">
        <v>1242</v>
      </c>
      <c r="E39" s="180">
        <v>1242</v>
      </c>
      <c r="F39" s="180">
        <v>1242.42</v>
      </c>
      <c r="G39" s="180">
        <v>1250</v>
      </c>
      <c r="H39" s="180">
        <v>1250</v>
      </c>
      <c r="I39" s="180">
        <v>0</v>
      </c>
      <c r="J39" s="150">
        <f t="shared" si="1"/>
        <v>0</v>
      </c>
    </row>
    <row r="40" spans="1:10" x14ac:dyDescent="0.25">
      <c r="A40" s="15" t="s">
        <v>295</v>
      </c>
      <c r="B40" s="179">
        <v>434509.33</v>
      </c>
      <c r="C40" s="180">
        <v>604492</v>
      </c>
      <c r="D40" s="180">
        <v>765434</v>
      </c>
      <c r="E40" s="180">
        <v>765434</v>
      </c>
      <c r="F40" s="180">
        <v>843242.71</v>
      </c>
      <c r="G40" s="180">
        <v>1055331.96</v>
      </c>
      <c r="H40" s="180">
        <v>1055331.96</v>
      </c>
      <c r="I40" s="180">
        <v>444981.61</v>
      </c>
      <c r="J40" s="150">
        <f t="shared" si="1"/>
        <v>42.165084245150695</v>
      </c>
    </row>
    <row r="41" spans="1:10" x14ac:dyDescent="0.25">
      <c r="A41" s="15" t="s">
        <v>346</v>
      </c>
      <c r="B41" s="179">
        <v>2653.9</v>
      </c>
      <c r="C41" s="180"/>
      <c r="D41" s="180"/>
      <c r="E41" s="180"/>
      <c r="F41" s="180"/>
      <c r="G41" s="180"/>
      <c r="H41" s="180">
        <v>25000</v>
      </c>
      <c r="I41" s="180"/>
      <c r="J41" s="150">
        <f t="shared" si="1"/>
        <v>0</v>
      </c>
    </row>
    <row r="42" spans="1:10" x14ac:dyDescent="0.25">
      <c r="A42" s="15" t="s">
        <v>360</v>
      </c>
      <c r="B42" s="179">
        <v>5935.93</v>
      </c>
      <c r="C42" s="180">
        <v>4778</v>
      </c>
      <c r="D42" s="180">
        <v>5133</v>
      </c>
      <c r="E42" s="180">
        <v>5133</v>
      </c>
      <c r="F42" s="180">
        <v>13600</v>
      </c>
      <c r="G42" s="180">
        <v>39660</v>
      </c>
      <c r="H42" s="180">
        <v>39660</v>
      </c>
      <c r="I42" s="180">
        <v>18609.66</v>
      </c>
      <c r="J42" s="150">
        <f t="shared" si="1"/>
        <v>46.92299546142209</v>
      </c>
    </row>
    <row r="43" spans="1:10" x14ac:dyDescent="0.25">
      <c r="A43" s="167" t="s">
        <v>296</v>
      </c>
      <c r="B43" s="177">
        <v>149.38</v>
      </c>
      <c r="C43" s="178">
        <v>1327</v>
      </c>
      <c r="D43" s="178">
        <v>2327</v>
      </c>
      <c r="E43" s="178">
        <v>2327</v>
      </c>
      <c r="F43" s="178">
        <v>3961.78</v>
      </c>
      <c r="G43" s="178">
        <v>5161.78</v>
      </c>
      <c r="H43" s="178">
        <v>5161.78</v>
      </c>
      <c r="I43" s="178">
        <v>0</v>
      </c>
      <c r="J43" s="150">
        <f t="shared" si="1"/>
        <v>0</v>
      </c>
    </row>
    <row r="44" spans="1:10" ht="25.5" x14ac:dyDescent="0.25">
      <c r="A44" s="15" t="s">
        <v>297</v>
      </c>
      <c r="B44" s="179">
        <v>149.38</v>
      </c>
      <c r="C44" s="180">
        <v>1327</v>
      </c>
      <c r="D44" s="180">
        <v>2327</v>
      </c>
      <c r="E44" s="180">
        <v>2327</v>
      </c>
      <c r="F44" s="180">
        <v>3961.78</v>
      </c>
      <c r="G44" s="180">
        <v>5161.78</v>
      </c>
      <c r="H44" s="180">
        <v>5161.78</v>
      </c>
      <c r="I44" s="180">
        <v>0</v>
      </c>
      <c r="J44" s="150">
        <f t="shared" si="1"/>
        <v>0</v>
      </c>
    </row>
  </sheetData>
  <mergeCells count="5">
    <mergeCell ref="A27:G27"/>
    <mergeCell ref="A1:G1"/>
    <mergeCell ref="A3:G3"/>
    <mergeCell ref="A5:G5"/>
    <mergeCell ref="A7:G7"/>
  </mergeCells>
  <pageMargins left="0.7" right="0.7" top="0.75" bottom="0.75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83"/>
  <sheetViews>
    <sheetView tabSelected="1" workbookViewId="0">
      <selection activeCell="I9" sqref="I9"/>
    </sheetView>
  </sheetViews>
  <sheetFormatPr defaultColWidth="11.42578125" defaultRowHeight="12.75" x14ac:dyDescent="0.2"/>
  <cols>
    <col min="1" max="1" width="8" style="127" customWidth="1"/>
    <col min="2" max="2" width="34.28515625" style="128" customWidth="1"/>
    <col min="3" max="3" width="14.7109375" style="129" customWidth="1"/>
    <col min="4" max="4" width="14.85546875" style="129" hidden="1" customWidth="1"/>
    <col min="5" max="7" width="12.7109375" style="129" hidden="1" customWidth="1"/>
    <col min="8" max="10" width="15.42578125" style="129" customWidth="1"/>
    <col min="11" max="12" width="11.7109375" style="129" customWidth="1"/>
    <col min="13" max="14" width="10.7109375" style="129" customWidth="1"/>
    <col min="15" max="16" width="9.7109375" style="129" customWidth="1"/>
    <col min="17" max="258" width="11.42578125" style="23"/>
    <col min="259" max="259" width="8" style="23" customWidth="1"/>
    <col min="260" max="260" width="34.28515625" style="23" customWidth="1"/>
    <col min="261" max="262" width="14.7109375" style="23" customWidth="1"/>
    <col min="263" max="264" width="14.85546875" style="23" customWidth="1"/>
    <col min="265" max="266" width="12.7109375" style="23" customWidth="1"/>
    <col min="267" max="268" width="11.7109375" style="23" customWidth="1"/>
    <col min="269" max="270" width="10.7109375" style="23" customWidth="1"/>
    <col min="271" max="272" width="9.7109375" style="23" customWidth="1"/>
    <col min="273" max="514" width="11.42578125" style="23"/>
    <col min="515" max="515" width="8" style="23" customWidth="1"/>
    <col min="516" max="516" width="34.28515625" style="23" customWidth="1"/>
    <col min="517" max="518" width="14.7109375" style="23" customWidth="1"/>
    <col min="519" max="520" width="14.85546875" style="23" customWidth="1"/>
    <col min="521" max="522" width="12.7109375" style="23" customWidth="1"/>
    <col min="523" max="524" width="11.7109375" style="23" customWidth="1"/>
    <col min="525" max="526" width="10.7109375" style="23" customWidth="1"/>
    <col min="527" max="528" width="9.7109375" style="23" customWidth="1"/>
    <col min="529" max="770" width="11.42578125" style="23"/>
    <col min="771" max="771" width="8" style="23" customWidth="1"/>
    <col min="772" max="772" width="34.28515625" style="23" customWidth="1"/>
    <col min="773" max="774" width="14.7109375" style="23" customWidth="1"/>
    <col min="775" max="776" width="14.85546875" style="23" customWidth="1"/>
    <col min="777" max="778" width="12.7109375" style="23" customWidth="1"/>
    <col min="779" max="780" width="11.7109375" style="23" customWidth="1"/>
    <col min="781" max="782" width="10.7109375" style="23" customWidth="1"/>
    <col min="783" max="784" width="9.7109375" style="23" customWidth="1"/>
    <col min="785" max="1026" width="11.42578125" style="23"/>
    <col min="1027" max="1027" width="8" style="23" customWidth="1"/>
    <col min="1028" max="1028" width="34.28515625" style="23" customWidth="1"/>
    <col min="1029" max="1030" width="14.7109375" style="23" customWidth="1"/>
    <col min="1031" max="1032" width="14.85546875" style="23" customWidth="1"/>
    <col min="1033" max="1034" width="12.7109375" style="23" customWidth="1"/>
    <col min="1035" max="1036" width="11.7109375" style="23" customWidth="1"/>
    <col min="1037" max="1038" width="10.7109375" style="23" customWidth="1"/>
    <col min="1039" max="1040" width="9.7109375" style="23" customWidth="1"/>
    <col min="1041" max="1282" width="11.42578125" style="23"/>
    <col min="1283" max="1283" width="8" style="23" customWidth="1"/>
    <col min="1284" max="1284" width="34.28515625" style="23" customWidth="1"/>
    <col min="1285" max="1286" width="14.7109375" style="23" customWidth="1"/>
    <col min="1287" max="1288" width="14.85546875" style="23" customWidth="1"/>
    <col min="1289" max="1290" width="12.7109375" style="23" customWidth="1"/>
    <col min="1291" max="1292" width="11.7109375" style="23" customWidth="1"/>
    <col min="1293" max="1294" width="10.7109375" style="23" customWidth="1"/>
    <col min="1295" max="1296" width="9.7109375" style="23" customWidth="1"/>
    <col min="1297" max="1538" width="11.42578125" style="23"/>
    <col min="1539" max="1539" width="8" style="23" customWidth="1"/>
    <col min="1540" max="1540" width="34.28515625" style="23" customWidth="1"/>
    <col min="1541" max="1542" width="14.7109375" style="23" customWidth="1"/>
    <col min="1543" max="1544" width="14.85546875" style="23" customWidth="1"/>
    <col min="1545" max="1546" width="12.7109375" style="23" customWidth="1"/>
    <col min="1547" max="1548" width="11.7109375" style="23" customWidth="1"/>
    <col min="1549" max="1550" width="10.7109375" style="23" customWidth="1"/>
    <col min="1551" max="1552" width="9.7109375" style="23" customWidth="1"/>
    <col min="1553" max="1794" width="11.42578125" style="23"/>
    <col min="1795" max="1795" width="8" style="23" customWidth="1"/>
    <col min="1796" max="1796" width="34.28515625" style="23" customWidth="1"/>
    <col min="1797" max="1798" width="14.7109375" style="23" customWidth="1"/>
    <col min="1799" max="1800" width="14.85546875" style="23" customWidth="1"/>
    <col min="1801" max="1802" width="12.7109375" style="23" customWidth="1"/>
    <col min="1803" max="1804" width="11.7109375" style="23" customWidth="1"/>
    <col min="1805" max="1806" width="10.7109375" style="23" customWidth="1"/>
    <col min="1807" max="1808" width="9.7109375" style="23" customWidth="1"/>
    <col min="1809" max="2050" width="11.42578125" style="23"/>
    <col min="2051" max="2051" width="8" style="23" customWidth="1"/>
    <col min="2052" max="2052" width="34.28515625" style="23" customWidth="1"/>
    <col min="2053" max="2054" width="14.7109375" style="23" customWidth="1"/>
    <col min="2055" max="2056" width="14.85546875" style="23" customWidth="1"/>
    <col min="2057" max="2058" width="12.7109375" style="23" customWidth="1"/>
    <col min="2059" max="2060" width="11.7109375" style="23" customWidth="1"/>
    <col min="2061" max="2062" width="10.7109375" style="23" customWidth="1"/>
    <col min="2063" max="2064" width="9.7109375" style="23" customWidth="1"/>
    <col min="2065" max="2306" width="11.42578125" style="23"/>
    <col min="2307" max="2307" width="8" style="23" customWidth="1"/>
    <col min="2308" max="2308" width="34.28515625" style="23" customWidth="1"/>
    <col min="2309" max="2310" width="14.7109375" style="23" customWidth="1"/>
    <col min="2311" max="2312" width="14.85546875" style="23" customWidth="1"/>
    <col min="2313" max="2314" width="12.7109375" style="23" customWidth="1"/>
    <col min="2315" max="2316" width="11.7109375" style="23" customWidth="1"/>
    <col min="2317" max="2318" width="10.7109375" style="23" customWidth="1"/>
    <col min="2319" max="2320" width="9.7109375" style="23" customWidth="1"/>
    <col min="2321" max="2562" width="11.42578125" style="23"/>
    <col min="2563" max="2563" width="8" style="23" customWidth="1"/>
    <col min="2564" max="2564" width="34.28515625" style="23" customWidth="1"/>
    <col min="2565" max="2566" width="14.7109375" style="23" customWidth="1"/>
    <col min="2567" max="2568" width="14.85546875" style="23" customWidth="1"/>
    <col min="2569" max="2570" width="12.7109375" style="23" customWidth="1"/>
    <col min="2571" max="2572" width="11.7109375" style="23" customWidth="1"/>
    <col min="2573" max="2574" width="10.7109375" style="23" customWidth="1"/>
    <col min="2575" max="2576" width="9.7109375" style="23" customWidth="1"/>
    <col min="2577" max="2818" width="11.42578125" style="23"/>
    <col min="2819" max="2819" width="8" style="23" customWidth="1"/>
    <col min="2820" max="2820" width="34.28515625" style="23" customWidth="1"/>
    <col min="2821" max="2822" width="14.7109375" style="23" customWidth="1"/>
    <col min="2823" max="2824" width="14.85546875" style="23" customWidth="1"/>
    <col min="2825" max="2826" width="12.7109375" style="23" customWidth="1"/>
    <col min="2827" max="2828" width="11.7109375" style="23" customWidth="1"/>
    <col min="2829" max="2830" width="10.7109375" style="23" customWidth="1"/>
    <col min="2831" max="2832" width="9.7109375" style="23" customWidth="1"/>
    <col min="2833" max="3074" width="11.42578125" style="23"/>
    <col min="3075" max="3075" width="8" style="23" customWidth="1"/>
    <col min="3076" max="3076" width="34.28515625" style="23" customWidth="1"/>
    <col min="3077" max="3078" width="14.7109375" style="23" customWidth="1"/>
    <col min="3079" max="3080" width="14.85546875" style="23" customWidth="1"/>
    <col min="3081" max="3082" width="12.7109375" style="23" customWidth="1"/>
    <col min="3083" max="3084" width="11.7109375" style="23" customWidth="1"/>
    <col min="3085" max="3086" width="10.7109375" style="23" customWidth="1"/>
    <col min="3087" max="3088" width="9.7109375" style="23" customWidth="1"/>
    <col min="3089" max="3330" width="11.42578125" style="23"/>
    <col min="3331" max="3331" width="8" style="23" customWidth="1"/>
    <col min="3332" max="3332" width="34.28515625" style="23" customWidth="1"/>
    <col min="3333" max="3334" width="14.7109375" style="23" customWidth="1"/>
    <col min="3335" max="3336" width="14.85546875" style="23" customWidth="1"/>
    <col min="3337" max="3338" width="12.7109375" style="23" customWidth="1"/>
    <col min="3339" max="3340" width="11.7109375" style="23" customWidth="1"/>
    <col min="3341" max="3342" width="10.7109375" style="23" customWidth="1"/>
    <col min="3343" max="3344" width="9.7109375" style="23" customWidth="1"/>
    <col min="3345" max="3586" width="11.42578125" style="23"/>
    <col min="3587" max="3587" width="8" style="23" customWidth="1"/>
    <col min="3588" max="3588" width="34.28515625" style="23" customWidth="1"/>
    <col min="3589" max="3590" width="14.7109375" style="23" customWidth="1"/>
    <col min="3591" max="3592" width="14.85546875" style="23" customWidth="1"/>
    <col min="3593" max="3594" width="12.7109375" style="23" customWidth="1"/>
    <col min="3595" max="3596" width="11.7109375" style="23" customWidth="1"/>
    <col min="3597" max="3598" width="10.7109375" style="23" customWidth="1"/>
    <col min="3599" max="3600" width="9.7109375" style="23" customWidth="1"/>
    <col min="3601" max="3842" width="11.42578125" style="23"/>
    <col min="3843" max="3843" width="8" style="23" customWidth="1"/>
    <col min="3844" max="3844" width="34.28515625" style="23" customWidth="1"/>
    <col min="3845" max="3846" width="14.7109375" style="23" customWidth="1"/>
    <col min="3847" max="3848" width="14.85546875" style="23" customWidth="1"/>
    <col min="3849" max="3850" width="12.7109375" style="23" customWidth="1"/>
    <col min="3851" max="3852" width="11.7109375" style="23" customWidth="1"/>
    <col min="3853" max="3854" width="10.7109375" style="23" customWidth="1"/>
    <col min="3855" max="3856" width="9.7109375" style="23" customWidth="1"/>
    <col min="3857" max="4098" width="11.42578125" style="23"/>
    <col min="4099" max="4099" width="8" style="23" customWidth="1"/>
    <col min="4100" max="4100" width="34.28515625" style="23" customWidth="1"/>
    <col min="4101" max="4102" width="14.7109375" style="23" customWidth="1"/>
    <col min="4103" max="4104" width="14.85546875" style="23" customWidth="1"/>
    <col min="4105" max="4106" width="12.7109375" style="23" customWidth="1"/>
    <col min="4107" max="4108" width="11.7109375" style="23" customWidth="1"/>
    <col min="4109" max="4110" width="10.7109375" style="23" customWidth="1"/>
    <col min="4111" max="4112" width="9.7109375" style="23" customWidth="1"/>
    <col min="4113" max="4354" width="11.42578125" style="23"/>
    <col min="4355" max="4355" width="8" style="23" customWidth="1"/>
    <col min="4356" max="4356" width="34.28515625" style="23" customWidth="1"/>
    <col min="4357" max="4358" width="14.7109375" style="23" customWidth="1"/>
    <col min="4359" max="4360" width="14.85546875" style="23" customWidth="1"/>
    <col min="4361" max="4362" width="12.7109375" style="23" customWidth="1"/>
    <col min="4363" max="4364" width="11.7109375" style="23" customWidth="1"/>
    <col min="4365" max="4366" width="10.7109375" style="23" customWidth="1"/>
    <col min="4367" max="4368" width="9.7109375" style="23" customWidth="1"/>
    <col min="4369" max="4610" width="11.42578125" style="23"/>
    <col min="4611" max="4611" width="8" style="23" customWidth="1"/>
    <col min="4612" max="4612" width="34.28515625" style="23" customWidth="1"/>
    <col min="4613" max="4614" width="14.7109375" style="23" customWidth="1"/>
    <col min="4615" max="4616" width="14.85546875" style="23" customWidth="1"/>
    <col min="4617" max="4618" width="12.7109375" style="23" customWidth="1"/>
    <col min="4619" max="4620" width="11.7109375" style="23" customWidth="1"/>
    <col min="4621" max="4622" width="10.7109375" style="23" customWidth="1"/>
    <col min="4623" max="4624" width="9.7109375" style="23" customWidth="1"/>
    <col min="4625" max="4866" width="11.42578125" style="23"/>
    <col min="4867" max="4867" width="8" style="23" customWidth="1"/>
    <col min="4868" max="4868" width="34.28515625" style="23" customWidth="1"/>
    <col min="4869" max="4870" width="14.7109375" style="23" customWidth="1"/>
    <col min="4871" max="4872" width="14.85546875" style="23" customWidth="1"/>
    <col min="4873" max="4874" width="12.7109375" style="23" customWidth="1"/>
    <col min="4875" max="4876" width="11.7109375" style="23" customWidth="1"/>
    <col min="4877" max="4878" width="10.7109375" style="23" customWidth="1"/>
    <col min="4879" max="4880" width="9.7109375" style="23" customWidth="1"/>
    <col min="4881" max="5122" width="11.42578125" style="23"/>
    <col min="5123" max="5123" width="8" style="23" customWidth="1"/>
    <col min="5124" max="5124" width="34.28515625" style="23" customWidth="1"/>
    <col min="5125" max="5126" width="14.7109375" style="23" customWidth="1"/>
    <col min="5127" max="5128" width="14.85546875" style="23" customWidth="1"/>
    <col min="5129" max="5130" width="12.7109375" style="23" customWidth="1"/>
    <col min="5131" max="5132" width="11.7109375" style="23" customWidth="1"/>
    <col min="5133" max="5134" width="10.7109375" style="23" customWidth="1"/>
    <col min="5135" max="5136" width="9.7109375" style="23" customWidth="1"/>
    <col min="5137" max="5378" width="11.42578125" style="23"/>
    <col min="5379" max="5379" width="8" style="23" customWidth="1"/>
    <col min="5380" max="5380" width="34.28515625" style="23" customWidth="1"/>
    <col min="5381" max="5382" width="14.7109375" style="23" customWidth="1"/>
    <col min="5383" max="5384" width="14.85546875" style="23" customWidth="1"/>
    <col min="5385" max="5386" width="12.7109375" style="23" customWidth="1"/>
    <col min="5387" max="5388" width="11.7109375" style="23" customWidth="1"/>
    <col min="5389" max="5390" width="10.7109375" style="23" customWidth="1"/>
    <col min="5391" max="5392" width="9.7109375" style="23" customWidth="1"/>
    <col min="5393" max="5634" width="11.42578125" style="23"/>
    <col min="5635" max="5635" width="8" style="23" customWidth="1"/>
    <col min="5636" max="5636" width="34.28515625" style="23" customWidth="1"/>
    <col min="5637" max="5638" width="14.7109375" style="23" customWidth="1"/>
    <col min="5639" max="5640" width="14.85546875" style="23" customWidth="1"/>
    <col min="5641" max="5642" width="12.7109375" style="23" customWidth="1"/>
    <col min="5643" max="5644" width="11.7109375" style="23" customWidth="1"/>
    <col min="5645" max="5646" width="10.7109375" style="23" customWidth="1"/>
    <col min="5647" max="5648" width="9.7109375" style="23" customWidth="1"/>
    <col min="5649" max="5890" width="11.42578125" style="23"/>
    <col min="5891" max="5891" width="8" style="23" customWidth="1"/>
    <col min="5892" max="5892" width="34.28515625" style="23" customWidth="1"/>
    <col min="5893" max="5894" width="14.7109375" style="23" customWidth="1"/>
    <col min="5895" max="5896" width="14.85546875" style="23" customWidth="1"/>
    <col min="5897" max="5898" width="12.7109375" style="23" customWidth="1"/>
    <col min="5899" max="5900" width="11.7109375" style="23" customWidth="1"/>
    <col min="5901" max="5902" width="10.7109375" style="23" customWidth="1"/>
    <col min="5903" max="5904" width="9.7109375" style="23" customWidth="1"/>
    <col min="5905" max="6146" width="11.42578125" style="23"/>
    <col min="6147" max="6147" width="8" style="23" customWidth="1"/>
    <col min="6148" max="6148" width="34.28515625" style="23" customWidth="1"/>
    <col min="6149" max="6150" width="14.7109375" style="23" customWidth="1"/>
    <col min="6151" max="6152" width="14.85546875" style="23" customWidth="1"/>
    <col min="6153" max="6154" width="12.7109375" style="23" customWidth="1"/>
    <col min="6155" max="6156" width="11.7109375" style="23" customWidth="1"/>
    <col min="6157" max="6158" width="10.7109375" style="23" customWidth="1"/>
    <col min="6159" max="6160" width="9.7109375" style="23" customWidth="1"/>
    <col min="6161" max="6402" width="11.42578125" style="23"/>
    <col min="6403" max="6403" width="8" style="23" customWidth="1"/>
    <col min="6404" max="6404" width="34.28515625" style="23" customWidth="1"/>
    <col min="6405" max="6406" width="14.7109375" style="23" customWidth="1"/>
    <col min="6407" max="6408" width="14.85546875" style="23" customWidth="1"/>
    <col min="6409" max="6410" width="12.7109375" style="23" customWidth="1"/>
    <col min="6411" max="6412" width="11.7109375" style="23" customWidth="1"/>
    <col min="6413" max="6414" width="10.7109375" style="23" customWidth="1"/>
    <col min="6415" max="6416" width="9.7109375" style="23" customWidth="1"/>
    <col min="6417" max="6658" width="11.42578125" style="23"/>
    <col min="6659" max="6659" width="8" style="23" customWidth="1"/>
    <col min="6660" max="6660" width="34.28515625" style="23" customWidth="1"/>
    <col min="6661" max="6662" width="14.7109375" style="23" customWidth="1"/>
    <col min="6663" max="6664" width="14.85546875" style="23" customWidth="1"/>
    <col min="6665" max="6666" width="12.7109375" style="23" customWidth="1"/>
    <col min="6667" max="6668" width="11.7109375" style="23" customWidth="1"/>
    <col min="6669" max="6670" width="10.7109375" style="23" customWidth="1"/>
    <col min="6671" max="6672" width="9.7109375" style="23" customWidth="1"/>
    <col min="6673" max="6914" width="11.42578125" style="23"/>
    <col min="6915" max="6915" width="8" style="23" customWidth="1"/>
    <col min="6916" max="6916" width="34.28515625" style="23" customWidth="1"/>
    <col min="6917" max="6918" width="14.7109375" style="23" customWidth="1"/>
    <col min="6919" max="6920" width="14.85546875" style="23" customWidth="1"/>
    <col min="6921" max="6922" width="12.7109375" style="23" customWidth="1"/>
    <col min="6923" max="6924" width="11.7109375" style="23" customWidth="1"/>
    <col min="6925" max="6926" width="10.7109375" style="23" customWidth="1"/>
    <col min="6927" max="6928" width="9.7109375" style="23" customWidth="1"/>
    <col min="6929" max="7170" width="11.42578125" style="23"/>
    <col min="7171" max="7171" width="8" style="23" customWidth="1"/>
    <col min="7172" max="7172" width="34.28515625" style="23" customWidth="1"/>
    <col min="7173" max="7174" width="14.7109375" style="23" customWidth="1"/>
    <col min="7175" max="7176" width="14.85546875" style="23" customWidth="1"/>
    <col min="7177" max="7178" width="12.7109375" style="23" customWidth="1"/>
    <col min="7179" max="7180" width="11.7109375" style="23" customWidth="1"/>
    <col min="7181" max="7182" width="10.7109375" style="23" customWidth="1"/>
    <col min="7183" max="7184" width="9.7109375" style="23" customWidth="1"/>
    <col min="7185" max="7426" width="11.42578125" style="23"/>
    <col min="7427" max="7427" width="8" style="23" customWidth="1"/>
    <col min="7428" max="7428" width="34.28515625" style="23" customWidth="1"/>
    <col min="7429" max="7430" width="14.7109375" style="23" customWidth="1"/>
    <col min="7431" max="7432" width="14.85546875" style="23" customWidth="1"/>
    <col min="7433" max="7434" width="12.7109375" style="23" customWidth="1"/>
    <col min="7435" max="7436" width="11.7109375" style="23" customWidth="1"/>
    <col min="7437" max="7438" width="10.7109375" style="23" customWidth="1"/>
    <col min="7439" max="7440" width="9.7109375" style="23" customWidth="1"/>
    <col min="7441" max="7682" width="11.42578125" style="23"/>
    <col min="7683" max="7683" width="8" style="23" customWidth="1"/>
    <col min="7684" max="7684" width="34.28515625" style="23" customWidth="1"/>
    <col min="7685" max="7686" width="14.7109375" style="23" customWidth="1"/>
    <col min="7687" max="7688" width="14.85546875" style="23" customWidth="1"/>
    <col min="7689" max="7690" width="12.7109375" style="23" customWidth="1"/>
    <col min="7691" max="7692" width="11.7109375" style="23" customWidth="1"/>
    <col min="7693" max="7694" width="10.7109375" style="23" customWidth="1"/>
    <col min="7695" max="7696" width="9.7109375" style="23" customWidth="1"/>
    <col min="7697" max="7938" width="11.42578125" style="23"/>
    <col min="7939" max="7939" width="8" style="23" customWidth="1"/>
    <col min="7940" max="7940" width="34.28515625" style="23" customWidth="1"/>
    <col min="7941" max="7942" width="14.7109375" style="23" customWidth="1"/>
    <col min="7943" max="7944" width="14.85546875" style="23" customWidth="1"/>
    <col min="7945" max="7946" width="12.7109375" style="23" customWidth="1"/>
    <col min="7947" max="7948" width="11.7109375" style="23" customWidth="1"/>
    <col min="7949" max="7950" width="10.7109375" style="23" customWidth="1"/>
    <col min="7951" max="7952" width="9.7109375" style="23" customWidth="1"/>
    <col min="7953" max="8194" width="11.42578125" style="23"/>
    <col min="8195" max="8195" width="8" style="23" customWidth="1"/>
    <col min="8196" max="8196" width="34.28515625" style="23" customWidth="1"/>
    <col min="8197" max="8198" width="14.7109375" style="23" customWidth="1"/>
    <col min="8199" max="8200" width="14.85546875" style="23" customWidth="1"/>
    <col min="8201" max="8202" width="12.7109375" style="23" customWidth="1"/>
    <col min="8203" max="8204" width="11.7109375" style="23" customWidth="1"/>
    <col min="8205" max="8206" width="10.7109375" style="23" customWidth="1"/>
    <col min="8207" max="8208" width="9.7109375" style="23" customWidth="1"/>
    <col min="8209" max="8450" width="11.42578125" style="23"/>
    <col min="8451" max="8451" width="8" style="23" customWidth="1"/>
    <col min="8452" max="8452" width="34.28515625" style="23" customWidth="1"/>
    <col min="8453" max="8454" width="14.7109375" style="23" customWidth="1"/>
    <col min="8455" max="8456" width="14.85546875" style="23" customWidth="1"/>
    <col min="8457" max="8458" width="12.7109375" style="23" customWidth="1"/>
    <col min="8459" max="8460" width="11.7109375" style="23" customWidth="1"/>
    <col min="8461" max="8462" width="10.7109375" style="23" customWidth="1"/>
    <col min="8463" max="8464" width="9.7109375" style="23" customWidth="1"/>
    <col min="8465" max="8706" width="11.42578125" style="23"/>
    <col min="8707" max="8707" width="8" style="23" customWidth="1"/>
    <col min="8708" max="8708" width="34.28515625" style="23" customWidth="1"/>
    <col min="8709" max="8710" width="14.7109375" style="23" customWidth="1"/>
    <col min="8711" max="8712" width="14.85546875" style="23" customWidth="1"/>
    <col min="8713" max="8714" width="12.7109375" style="23" customWidth="1"/>
    <col min="8715" max="8716" width="11.7109375" style="23" customWidth="1"/>
    <col min="8717" max="8718" width="10.7109375" style="23" customWidth="1"/>
    <col min="8719" max="8720" width="9.7109375" style="23" customWidth="1"/>
    <col min="8721" max="8962" width="11.42578125" style="23"/>
    <col min="8963" max="8963" width="8" style="23" customWidth="1"/>
    <col min="8964" max="8964" width="34.28515625" style="23" customWidth="1"/>
    <col min="8965" max="8966" width="14.7109375" style="23" customWidth="1"/>
    <col min="8967" max="8968" width="14.85546875" style="23" customWidth="1"/>
    <col min="8969" max="8970" width="12.7109375" style="23" customWidth="1"/>
    <col min="8971" max="8972" width="11.7109375" style="23" customWidth="1"/>
    <col min="8973" max="8974" width="10.7109375" style="23" customWidth="1"/>
    <col min="8975" max="8976" width="9.7109375" style="23" customWidth="1"/>
    <col min="8977" max="9218" width="11.42578125" style="23"/>
    <col min="9219" max="9219" width="8" style="23" customWidth="1"/>
    <col min="9220" max="9220" width="34.28515625" style="23" customWidth="1"/>
    <col min="9221" max="9222" width="14.7109375" style="23" customWidth="1"/>
    <col min="9223" max="9224" width="14.85546875" style="23" customWidth="1"/>
    <col min="9225" max="9226" width="12.7109375" style="23" customWidth="1"/>
    <col min="9227" max="9228" width="11.7109375" style="23" customWidth="1"/>
    <col min="9229" max="9230" width="10.7109375" style="23" customWidth="1"/>
    <col min="9231" max="9232" width="9.7109375" style="23" customWidth="1"/>
    <col min="9233" max="9474" width="11.42578125" style="23"/>
    <col min="9475" max="9475" width="8" style="23" customWidth="1"/>
    <col min="9476" max="9476" width="34.28515625" style="23" customWidth="1"/>
    <col min="9477" max="9478" width="14.7109375" style="23" customWidth="1"/>
    <col min="9479" max="9480" width="14.85546875" style="23" customWidth="1"/>
    <col min="9481" max="9482" width="12.7109375" style="23" customWidth="1"/>
    <col min="9483" max="9484" width="11.7109375" style="23" customWidth="1"/>
    <col min="9485" max="9486" width="10.7109375" style="23" customWidth="1"/>
    <col min="9487" max="9488" width="9.7109375" style="23" customWidth="1"/>
    <col min="9489" max="9730" width="11.42578125" style="23"/>
    <col min="9731" max="9731" width="8" style="23" customWidth="1"/>
    <col min="9732" max="9732" width="34.28515625" style="23" customWidth="1"/>
    <col min="9733" max="9734" width="14.7109375" style="23" customWidth="1"/>
    <col min="9735" max="9736" width="14.85546875" style="23" customWidth="1"/>
    <col min="9737" max="9738" width="12.7109375" style="23" customWidth="1"/>
    <col min="9739" max="9740" width="11.7109375" style="23" customWidth="1"/>
    <col min="9741" max="9742" width="10.7109375" style="23" customWidth="1"/>
    <col min="9743" max="9744" width="9.7109375" style="23" customWidth="1"/>
    <col min="9745" max="9986" width="11.42578125" style="23"/>
    <col min="9987" max="9987" width="8" style="23" customWidth="1"/>
    <col min="9988" max="9988" width="34.28515625" style="23" customWidth="1"/>
    <col min="9989" max="9990" width="14.7109375" style="23" customWidth="1"/>
    <col min="9991" max="9992" width="14.85546875" style="23" customWidth="1"/>
    <col min="9993" max="9994" width="12.7109375" style="23" customWidth="1"/>
    <col min="9995" max="9996" width="11.7109375" style="23" customWidth="1"/>
    <col min="9997" max="9998" width="10.7109375" style="23" customWidth="1"/>
    <col min="9999" max="10000" width="9.7109375" style="23" customWidth="1"/>
    <col min="10001" max="10242" width="11.42578125" style="23"/>
    <col min="10243" max="10243" width="8" style="23" customWidth="1"/>
    <col min="10244" max="10244" width="34.28515625" style="23" customWidth="1"/>
    <col min="10245" max="10246" width="14.7109375" style="23" customWidth="1"/>
    <col min="10247" max="10248" width="14.85546875" style="23" customWidth="1"/>
    <col min="10249" max="10250" width="12.7109375" style="23" customWidth="1"/>
    <col min="10251" max="10252" width="11.7109375" style="23" customWidth="1"/>
    <col min="10253" max="10254" width="10.7109375" style="23" customWidth="1"/>
    <col min="10255" max="10256" width="9.7109375" style="23" customWidth="1"/>
    <col min="10257" max="10498" width="11.42578125" style="23"/>
    <col min="10499" max="10499" width="8" style="23" customWidth="1"/>
    <col min="10500" max="10500" width="34.28515625" style="23" customWidth="1"/>
    <col min="10501" max="10502" width="14.7109375" style="23" customWidth="1"/>
    <col min="10503" max="10504" width="14.85546875" style="23" customWidth="1"/>
    <col min="10505" max="10506" width="12.7109375" style="23" customWidth="1"/>
    <col min="10507" max="10508" width="11.7109375" style="23" customWidth="1"/>
    <col min="10509" max="10510" width="10.7109375" style="23" customWidth="1"/>
    <col min="10511" max="10512" width="9.7109375" style="23" customWidth="1"/>
    <col min="10513" max="10754" width="11.42578125" style="23"/>
    <col min="10755" max="10755" width="8" style="23" customWidth="1"/>
    <col min="10756" max="10756" width="34.28515625" style="23" customWidth="1"/>
    <col min="10757" max="10758" width="14.7109375" style="23" customWidth="1"/>
    <col min="10759" max="10760" width="14.85546875" style="23" customWidth="1"/>
    <col min="10761" max="10762" width="12.7109375" style="23" customWidth="1"/>
    <col min="10763" max="10764" width="11.7109375" style="23" customWidth="1"/>
    <col min="10765" max="10766" width="10.7109375" style="23" customWidth="1"/>
    <col min="10767" max="10768" width="9.7109375" style="23" customWidth="1"/>
    <col min="10769" max="11010" width="11.42578125" style="23"/>
    <col min="11011" max="11011" width="8" style="23" customWidth="1"/>
    <col min="11012" max="11012" width="34.28515625" style="23" customWidth="1"/>
    <col min="11013" max="11014" width="14.7109375" style="23" customWidth="1"/>
    <col min="11015" max="11016" width="14.85546875" style="23" customWidth="1"/>
    <col min="11017" max="11018" width="12.7109375" style="23" customWidth="1"/>
    <col min="11019" max="11020" width="11.7109375" style="23" customWidth="1"/>
    <col min="11021" max="11022" width="10.7109375" style="23" customWidth="1"/>
    <col min="11023" max="11024" width="9.7109375" style="23" customWidth="1"/>
    <col min="11025" max="11266" width="11.42578125" style="23"/>
    <col min="11267" max="11267" width="8" style="23" customWidth="1"/>
    <col min="11268" max="11268" width="34.28515625" style="23" customWidth="1"/>
    <col min="11269" max="11270" width="14.7109375" style="23" customWidth="1"/>
    <col min="11271" max="11272" width="14.85546875" style="23" customWidth="1"/>
    <col min="11273" max="11274" width="12.7109375" style="23" customWidth="1"/>
    <col min="11275" max="11276" width="11.7109375" style="23" customWidth="1"/>
    <col min="11277" max="11278" width="10.7109375" style="23" customWidth="1"/>
    <col min="11279" max="11280" width="9.7109375" style="23" customWidth="1"/>
    <col min="11281" max="11522" width="11.42578125" style="23"/>
    <col min="11523" max="11523" width="8" style="23" customWidth="1"/>
    <col min="11524" max="11524" width="34.28515625" style="23" customWidth="1"/>
    <col min="11525" max="11526" width="14.7109375" style="23" customWidth="1"/>
    <col min="11527" max="11528" width="14.85546875" style="23" customWidth="1"/>
    <col min="11529" max="11530" width="12.7109375" style="23" customWidth="1"/>
    <col min="11531" max="11532" width="11.7109375" style="23" customWidth="1"/>
    <col min="11533" max="11534" width="10.7109375" style="23" customWidth="1"/>
    <col min="11535" max="11536" width="9.7109375" style="23" customWidth="1"/>
    <col min="11537" max="11778" width="11.42578125" style="23"/>
    <col min="11779" max="11779" width="8" style="23" customWidth="1"/>
    <col min="11780" max="11780" width="34.28515625" style="23" customWidth="1"/>
    <col min="11781" max="11782" width="14.7109375" style="23" customWidth="1"/>
    <col min="11783" max="11784" width="14.85546875" style="23" customWidth="1"/>
    <col min="11785" max="11786" width="12.7109375" style="23" customWidth="1"/>
    <col min="11787" max="11788" width="11.7109375" style="23" customWidth="1"/>
    <col min="11789" max="11790" width="10.7109375" style="23" customWidth="1"/>
    <col min="11791" max="11792" width="9.7109375" style="23" customWidth="1"/>
    <col min="11793" max="12034" width="11.42578125" style="23"/>
    <col min="12035" max="12035" width="8" style="23" customWidth="1"/>
    <col min="12036" max="12036" width="34.28515625" style="23" customWidth="1"/>
    <col min="12037" max="12038" width="14.7109375" style="23" customWidth="1"/>
    <col min="12039" max="12040" width="14.85546875" style="23" customWidth="1"/>
    <col min="12041" max="12042" width="12.7109375" style="23" customWidth="1"/>
    <col min="12043" max="12044" width="11.7109375" style="23" customWidth="1"/>
    <col min="12045" max="12046" width="10.7109375" style="23" customWidth="1"/>
    <col min="12047" max="12048" width="9.7109375" style="23" customWidth="1"/>
    <col min="12049" max="12290" width="11.42578125" style="23"/>
    <col min="12291" max="12291" width="8" style="23" customWidth="1"/>
    <col min="12292" max="12292" width="34.28515625" style="23" customWidth="1"/>
    <col min="12293" max="12294" width="14.7109375" style="23" customWidth="1"/>
    <col min="12295" max="12296" width="14.85546875" style="23" customWidth="1"/>
    <col min="12297" max="12298" width="12.7109375" style="23" customWidth="1"/>
    <col min="12299" max="12300" width="11.7109375" style="23" customWidth="1"/>
    <col min="12301" max="12302" width="10.7109375" style="23" customWidth="1"/>
    <col min="12303" max="12304" width="9.7109375" style="23" customWidth="1"/>
    <col min="12305" max="12546" width="11.42578125" style="23"/>
    <col min="12547" max="12547" width="8" style="23" customWidth="1"/>
    <col min="12548" max="12548" width="34.28515625" style="23" customWidth="1"/>
    <col min="12549" max="12550" width="14.7109375" style="23" customWidth="1"/>
    <col min="12551" max="12552" width="14.85546875" style="23" customWidth="1"/>
    <col min="12553" max="12554" width="12.7109375" style="23" customWidth="1"/>
    <col min="12555" max="12556" width="11.7109375" style="23" customWidth="1"/>
    <col min="12557" max="12558" width="10.7109375" style="23" customWidth="1"/>
    <col min="12559" max="12560" width="9.7109375" style="23" customWidth="1"/>
    <col min="12561" max="12802" width="11.42578125" style="23"/>
    <col min="12803" max="12803" width="8" style="23" customWidth="1"/>
    <col min="12804" max="12804" width="34.28515625" style="23" customWidth="1"/>
    <col min="12805" max="12806" width="14.7109375" style="23" customWidth="1"/>
    <col min="12807" max="12808" width="14.85546875" style="23" customWidth="1"/>
    <col min="12809" max="12810" width="12.7109375" style="23" customWidth="1"/>
    <col min="12811" max="12812" width="11.7109375" style="23" customWidth="1"/>
    <col min="12813" max="12814" width="10.7109375" style="23" customWidth="1"/>
    <col min="12815" max="12816" width="9.7109375" style="23" customWidth="1"/>
    <col min="12817" max="13058" width="11.42578125" style="23"/>
    <col min="13059" max="13059" width="8" style="23" customWidth="1"/>
    <col min="13060" max="13060" width="34.28515625" style="23" customWidth="1"/>
    <col min="13061" max="13062" width="14.7109375" style="23" customWidth="1"/>
    <col min="13063" max="13064" width="14.85546875" style="23" customWidth="1"/>
    <col min="13065" max="13066" width="12.7109375" style="23" customWidth="1"/>
    <col min="13067" max="13068" width="11.7109375" style="23" customWidth="1"/>
    <col min="13069" max="13070" width="10.7109375" style="23" customWidth="1"/>
    <col min="13071" max="13072" width="9.7109375" style="23" customWidth="1"/>
    <col min="13073" max="13314" width="11.42578125" style="23"/>
    <col min="13315" max="13315" width="8" style="23" customWidth="1"/>
    <col min="13316" max="13316" width="34.28515625" style="23" customWidth="1"/>
    <col min="13317" max="13318" width="14.7109375" style="23" customWidth="1"/>
    <col min="13319" max="13320" width="14.85546875" style="23" customWidth="1"/>
    <col min="13321" max="13322" width="12.7109375" style="23" customWidth="1"/>
    <col min="13323" max="13324" width="11.7109375" style="23" customWidth="1"/>
    <col min="13325" max="13326" width="10.7109375" style="23" customWidth="1"/>
    <col min="13327" max="13328" width="9.7109375" style="23" customWidth="1"/>
    <col min="13329" max="13570" width="11.42578125" style="23"/>
    <col min="13571" max="13571" width="8" style="23" customWidth="1"/>
    <col min="13572" max="13572" width="34.28515625" style="23" customWidth="1"/>
    <col min="13573" max="13574" width="14.7109375" style="23" customWidth="1"/>
    <col min="13575" max="13576" width="14.85546875" style="23" customWidth="1"/>
    <col min="13577" max="13578" width="12.7109375" style="23" customWidth="1"/>
    <col min="13579" max="13580" width="11.7109375" style="23" customWidth="1"/>
    <col min="13581" max="13582" width="10.7109375" style="23" customWidth="1"/>
    <col min="13583" max="13584" width="9.7109375" style="23" customWidth="1"/>
    <col min="13585" max="13826" width="11.42578125" style="23"/>
    <col min="13827" max="13827" width="8" style="23" customWidth="1"/>
    <col min="13828" max="13828" width="34.28515625" style="23" customWidth="1"/>
    <col min="13829" max="13830" width="14.7109375" style="23" customWidth="1"/>
    <col min="13831" max="13832" width="14.85546875" style="23" customWidth="1"/>
    <col min="13833" max="13834" width="12.7109375" style="23" customWidth="1"/>
    <col min="13835" max="13836" width="11.7109375" style="23" customWidth="1"/>
    <col min="13837" max="13838" width="10.7109375" style="23" customWidth="1"/>
    <col min="13839" max="13840" width="9.7109375" style="23" customWidth="1"/>
    <col min="13841" max="14082" width="11.42578125" style="23"/>
    <col min="14083" max="14083" width="8" style="23" customWidth="1"/>
    <col min="14084" max="14084" width="34.28515625" style="23" customWidth="1"/>
    <col min="14085" max="14086" width="14.7109375" style="23" customWidth="1"/>
    <col min="14087" max="14088" width="14.85546875" style="23" customWidth="1"/>
    <col min="14089" max="14090" width="12.7109375" style="23" customWidth="1"/>
    <col min="14091" max="14092" width="11.7109375" style="23" customWidth="1"/>
    <col min="14093" max="14094" width="10.7109375" style="23" customWidth="1"/>
    <col min="14095" max="14096" width="9.7109375" style="23" customWidth="1"/>
    <col min="14097" max="14338" width="11.42578125" style="23"/>
    <col min="14339" max="14339" width="8" style="23" customWidth="1"/>
    <col min="14340" max="14340" width="34.28515625" style="23" customWidth="1"/>
    <col min="14341" max="14342" width="14.7109375" style="23" customWidth="1"/>
    <col min="14343" max="14344" width="14.85546875" style="23" customWidth="1"/>
    <col min="14345" max="14346" width="12.7109375" style="23" customWidth="1"/>
    <col min="14347" max="14348" width="11.7109375" style="23" customWidth="1"/>
    <col min="14349" max="14350" width="10.7109375" style="23" customWidth="1"/>
    <col min="14351" max="14352" width="9.7109375" style="23" customWidth="1"/>
    <col min="14353" max="14594" width="11.42578125" style="23"/>
    <col min="14595" max="14595" width="8" style="23" customWidth="1"/>
    <col min="14596" max="14596" width="34.28515625" style="23" customWidth="1"/>
    <col min="14597" max="14598" width="14.7109375" style="23" customWidth="1"/>
    <col min="14599" max="14600" width="14.85546875" style="23" customWidth="1"/>
    <col min="14601" max="14602" width="12.7109375" style="23" customWidth="1"/>
    <col min="14603" max="14604" width="11.7109375" style="23" customWidth="1"/>
    <col min="14605" max="14606" width="10.7109375" style="23" customWidth="1"/>
    <col min="14607" max="14608" width="9.7109375" style="23" customWidth="1"/>
    <col min="14609" max="14850" width="11.42578125" style="23"/>
    <col min="14851" max="14851" width="8" style="23" customWidth="1"/>
    <col min="14852" max="14852" width="34.28515625" style="23" customWidth="1"/>
    <col min="14853" max="14854" width="14.7109375" style="23" customWidth="1"/>
    <col min="14855" max="14856" width="14.85546875" style="23" customWidth="1"/>
    <col min="14857" max="14858" width="12.7109375" style="23" customWidth="1"/>
    <col min="14859" max="14860" width="11.7109375" style="23" customWidth="1"/>
    <col min="14861" max="14862" width="10.7109375" style="23" customWidth="1"/>
    <col min="14863" max="14864" width="9.7109375" style="23" customWidth="1"/>
    <col min="14865" max="15106" width="11.42578125" style="23"/>
    <col min="15107" max="15107" width="8" style="23" customWidth="1"/>
    <col min="15108" max="15108" width="34.28515625" style="23" customWidth="1"/>
    <col min="15109" max="15110" width="14.7109375" style="23" customWidth="1"/>
    <col min="15111" max="15112" width="14.85546875" style="23" customWidth="1"/>
    <col min="15113" max="15114" width="12.7109375" style="23" customWidth="1"/>
    <col min="15115" max="15116" width="11.7109375" style="23" customWidth="1"/>
    <col min="15117" max="15118" width="10.7109375" style="23" customWidth="1"/>
    <col min="15119" max="15120" width="9.7109375" style="23" customWidth="1"/>
    <col min="15121" max="15362" width="11.42578125" style="23"/>
    <col min="15363" max="15363" width="8" style="23" customWidth="1"/>
    <col min="15364" max="15364" width="34.28515625" style="23" customWidth="1"/>
    <col min="15365" max="15366" width="14.7109375" style="23" customWidth="1"/>
    <col min="15367" max="15368" width="14.85546875" style="23" customWidth="1"/>
    <col min="15369" max="15370" width="12.7109375" style="23" customWidth="1"/>
    <col min="15371" max="15372" width="11.7109375" style="23" customWidth="1"/>
    <col min="15373" max="15374" width="10.7109375" style="23" customWidth="1"/>
    <col min="15375" max="15376" width="9.7109375" style="23" customWidth="1"/>
    <col min="15377" max="15618" width="11.42578125" style="23"/>
    <col min="15619" max="15619" width="8" style="23" customWidth="1"/>
    <col min="15620" max="15620" width="34.28515625" style="23" customWidth="1"/>
    <col min="15621" max="15622" width="14.7109375" style="23" customWidth="1"/>
    <col min="15623" max="15624" width="14.85546875" style="23" customWidth="1"/>
    <col min="15625" max="15626" width="12.7109375" style="23" customWidth="1"/>
    <col min="15627" max="15628" width="11.7109375" style="23" customWidth="1"/>
    <col min="15629" max="15630" width="10.7109375" style="23" customWidth="1"/>
    <col min="15631" max="15632" width="9.7109375" style="23" customWidth="1"/>
    <col min="15633" max="15874" width="11.42578125" style="23"/>
    <col min="15875" max="15875" width="8" style="23" customWidth="1"/>
    <col min="15876" max="15876" width="34.28515625" style="23" customWidth="1"/>
    <col min="15877" max="15878" width="14.7109375" style="23" customWidth="1"/>
    <col min="15879" max="15880" width="14.85546875" style="23" customWidth="1"/>
    <col min="15881" max="15882" width="12.7109375" style="23" customWidth="1"/>
    <col min="15883" max="15884" width="11.7109375" style="23" customWidth="1"/>
    <col min="15885" max="15886" width="10.7109375" style="23" customWidth="1"/>
    <col min="15887" max="15888" width="9.7109375" style="23" customWidth="1"/>
    <col min="15889" max="16130" width="11.42578125" style="23"/>
    <col min="16131" max="16131" width="8" style="23" customWidth="1"/>
    <col min="16132" max="16132" width="34.28515625" style="23" customWidth="1"/>
    <col min="16133" max="16134" width="14.7109375" style="23" customWidth="1"/>
    <col min="16135" max="16136" width="14.85546875" style="23" customWidth="1"/>
    <col min="16137" max="16138" width="12.7109375" style="23" customWidth="1"/>
    <col min="16139" max="16140" width="11.7109375" style="23" customWidth="1"/>
    <col min="16141" max="16142" width="10.7109375" style="23" customWidth="1"/>
    <col min="16143" max="16144" width="9.7109375" style="23" customWidth="1"/>
    <col min="16145" max="16384" width="11.42578125" style="23"/>
  </cols>
  <sheetData>
    <row r="1" spans="1:25" ht="18" customHeight="1" x14ac:dyDescent="0.2">
      <c r="A1" s="261" t="s">
        <v>347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3"/>
    </row>
    <row r="2" spans="1:25" ht="12.75" customHeight="1" x14ac:dyDescent="0.2">
      <c r="A2" s="59"/>
      <c r="B2" s="120"/>
      <c r="C2" s="120"/>
      <c r="D2" s="120" t="s">
        <v>264</v>
      </c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25" s="54" customFormat="1" ht="38.25" x14ac:dyDescent="0.2">
      <c r="A3" s="121" t="s">
        <v>29</v>
      </c>
      <c r="B3" s="121" t="s">
        <v>42</v>
      </c>
      <c r="C3" s="4" t="s">
        <v>358</v>
      </c>
      <c r="D3" s="4" t="s">
        <v>265</v>
      </c>
      <c r="E3" s="4" t="s">
        <v>266</v>
      </c>
      <c r="F3" s="4" t="s">
        <v>274</v>
      </c>
      <c r="G3" s="4" t="s">
        <v>274</v>
      </c>
      <c r="H3" s="4" t="s">
        <v>318</v>
      </c>
      <c r="I3" s="4" t="s">
        <v>321</v>
      </c>
      <c r="J3" s="4" t="s">
        <v>348</v>
      </c>
      <c r="K3" s="232" t="s">
        <v>365</v>
      </c>
      <c r="L3" s="121" t="s">
        <v>357</v>
      </c>
      <c r="M3" s="121" t="s">
        <v>45</v>
      </c>
      <c r="N3" s="121" t="s">
        <v>45</v>
      </c>
      <c r="O3" s="121" t="s">
        <v>45</v>
      </c>
      <c r="P3" s="121" t="s">
        <v>45</v>
      </c>
    </row>
    <row r="4" spans="1:25" ht="12.75" customHeight="1" x14ac:dyDescent="0.2">
      <c r="A4" s="59"/>
      <c r="B4" s="64">
        <v>7.5345000000000004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25" s="54" customFormat="1" x14ac:dyDescent="0.2">
      <c r="A5" s="59"/>
      <c r="B5" s="123" t="s">
        <v>45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</row>
    <row r="6" spans="1:25" ht="12.75" customHeight="1" x14ac:dyDescent="0.2">
      <c r="A6" s="59"/>
      <c r="B6" s="64" t="s">
        <v>45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5"/>
      <c r="R6" s="125"/>
      <c r="S6" s="125"/>
      <c r="T6" s="125"/>
      <c r="U6" s="125"/>
      <c r="V6" s="125"/>
      <c r="W6" s="125"/>
      <c r="X6" s="125"/>
      <c r="Y6" s="125"/>
    </row>
    <row r="7" spans="1:25" s="54" customFormat="1" x14ac:dyDescent="0.2">
      <c r="A7" s="126"/>
      <c r="B7" s="60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</row>
    <row r="8" spans="1:25" s="50" customFormat="1" ht="21" customHeight="1" x14ac:dyDescent="0.2">
      <c r="A8" s="46"/>
      <c r="B8" s="47" t="s">
        <v>132</v>
      </c>
      <c r="C8" s="48">
        <f>(C9+C57+C64+C176+C204+C169)</f>
        <v>518921.45999999996</v>
      </c>
      <c r="D8" s="48">
        <f>(D9+D57+D64+D176+D196+D204+D169)</f>
        <v>1132953.5894883533</v>
      </c>
      <c r="E8" s="48">
        <f>(E9+E57+E64+E176+E196+E204+E169)</f>
        <v>692487.3649386157</v>
      </c>
      <c r="F8" s="48">
        <f t="shared" ref="F8:G8" si="0">(F9+F57+F64+F176+F196+F204+F169)</f>
        <v>963021.47388811456</v>
      </c>
      <c r="G8" s="48">
        <f t="shared" si="0"/>
        <v>973284.48355431668</v>
      </c>
      <c r="H8" s="48">
        <f>(H9+H57+H64+H176+H204+H169)</f>
        <v>1214799.3359021833</v>
      </c>
      <c r="I8" s="209">
        <f>(I9+I57+I64++I204)</f>
        <v>2225798.0012343219</v>
      </c>
      <c r="J8" s="209">
        <f>(J9+J57+J64+J204)</f>
        <v>2250798</v>
      </c>
      <c r="K8" s="209">
        <f>(K9+K57+K64++K204)</f>
        <v>523182.99999999994</v>
      </c>
      <c r="L8" s="150">
        <f>K8/J8*100</f>
        <v>23.244333787394513</v>
      </c>
      <c r="M8" s="49">
        <f>M9+M57+M64+M176+M196+M204+M169</f>
        <v>0</v>
      </c>
      <c r="N8" s="48">
        <f>N9+N57+N64+N176+N196+N204+N169</f>
        <v>0</v>
      </c>
      <c r="O8" s="48">
        <f>O9+O57+O64+O176+O196+O204+O169</f>
        <v>0</v>
      </c>
      <c r="P8" s="48">
        <f>P9+P57+P64+P176+P196+P204+P169</f>
        <v>0</v>
      </c>
    </row>
    <row r="9" spans="1:25" s="54" customFormat="1" ht="51" x14ac:dyDescent="0.2">
      <c r="A9" s="51" t="s">
        <v>133</v>
      </c>
      <c r="B9" s="52" t="s">
        <v>134</v>
      </c>
      <c r="C9" s="53">
        <f t="shared" ref="C9:F9" si="1">(SUM(C10+C46+C55))</f>
        <v>21111.660000000003</v>
      </c>
      <c r="D9" s="53">
        <f t="shared" si="1"/>
        <v>29191.296038224169</v>
      </c>
      <c r="E9" s="53">
        <f t="shared" si="1"/>
        <v>29211.732444754132</v>
      </c>
      <c r="F9" s="53">
        <f t="shared" si="1"/>
        <v>31519.995780078305</v>
      </c>
      <c r="G9" s="53">
        <f t="shared" ref="G9:I9" si="2">(SUM(G10+G46+G55))</f>
        <v>35783</v>
      </c>
      <c r="H9" s="53">
        <f t="shared" ref="H9" si="3">(SUM(H10+H46+H55))</f>
        <v>35629</v>
      </c>
      <c r="I9" s="74">
        <f t="shared" si="2"/>
        <v>35629</v>
      </c>
      <c r="J9" s="74">
        <f t="shared" ref="J9" si="4">(SUM(J10+J46+J55))</f>
        <v>35629</v>
      </c>
      <c r="K9" s="74">
        <f t="shared" ref="K9" si="5">(SUM(K10+K46+K55))</f>
        <v>25667.279999999999</v>
      </c>
      <c r="L9" s="150">
        <f>K9/J9*100</f>
        <v>72.040416514636945</v>
      </c>
      <c r="M9" s="53">
        <f t="shared" ref="M9:P9" si="6">SUM(M10+M46+M55)</f>
        <v>0</v>
      </c>
      <c r="N9" s="53">
        <f t="shared" si="6"/>
        <v>0</v>
      </c>
      <c r="O9" s="53">
        <f t="shared" si="6"/>
        <v>0</v>
      </c>
      <c r="P9" s="53">
        <f t="shared" si="6"/>
        <v>0</v>
      </c>
    </row>
    <row r="10" spans="1:25" s="54" customFormat="1" ht="51" x14ac:dyDescent="0.2">
      <c r="A10" s="55" t="s">
        <v>43</v>
      </c>
      <c r="B10" s="56" t="s">
        <v>135</v>
      </c>
      <c r="C10" s="57">
        <f t="shared" ref="C10:F10" si="7">(SUM(C12))</f>
        <v>20562.840000000004</v>
      </c>
      <c r="D10" s="57">
        <f t="shared" si="7"/>
        <v>23768.664144933307</v>
      </c>
      <c r="E10" s="57">
        <f t="shared" si="7"/>
        <v>23820.09</v>
      </c>
      <c r="F10" s="57">
        <f t="shared" si="7"/>
        <v>26138.995780078305</v>
      </c>
      <c r="G10" s="57">
        <f t="shared" ref="G10:I10" si="8">(SUM(G12))</f>
        <v>30311</v>
      </c>
      <c r="H10" s="57">
        <f t="shared" ref="H10" si="9">(SUM(H12))</f>
        <v>29709</v>
      </c>
      <c r="I10" s="204">
        <f t="shared" si="8"/>
        <v>29709</v>
      </c>
      <c r="J10" s="204">
        <f t="shared" ref="J10" si="10">(SUM(J12))</f>
        <v>29709</v>
      </c>
      <c r="K10" s="204">
        <f t="shared" ref="K10" si="11">(SUM(K12))</f>
        <v>21724.769999999997</v>
      </c>
      <c r="L10" s="150">
        <f>K10/J10*100</f>
        <v>73.125214581439963</v>
      </c>
      <c r="M10" s="57">
        <f t="shared" ref="M10:P10" si="12">SUM(M12)</f>
        <v>0</v>
      </c>
      <c r="N10" s="57">
        <f t="shared" si="12"/>
        <v>0</v>
      </c>
      <c r="O10" s="57">
        <f t="shared" si="12"/>
        <v>0</v>
      </c>
      <c r="P10" s="57">
        <f t="shared" si="12"/>
        <v>0</v>
      </c>
    </row>
    <row r="11" spans="1:25" s="54" customFormat="1" x14ac:dyDescent="0.2">
      <c r="A11" s="58" t="s">
        <v>136</v>
      </c>
      <c r="B11" s="56" t="s">
        <v>137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/>
      <c r="N11" s="57"/>
      <c r="O11" s="57"/>
      <c r="P11" s="57"/>
    </row>
    <row r="12" spans="1:25" s="54" customFormat="1" x14ac:dyDescent="0.2">
      <c r="A12" s="59">
        <v>3</v>
      </c>
      <c r="B12" s="60" t="s">
        <v>22</v>
      </c>
      <c r="C12" s="61">
        <f>(SUM(C13+C40+C43))</f>
        <v>20562.840000000004</v>
      </c>
      <c r="D12" s="61">
        <f>(SUM(D13+D40+D43))</f>
        <v>23768.664144933307</v>
      </c>
      <c r="E12" s="61">
        <v>23820.09</v>
      </c>
      <c r="F12" s="61">
        <f t="shared" ref="F12:I12" si="13">(SUM(F13+F40+F43))</f>
        <v>26138.995780078305</v>
      </c>
      <c r="G12" s="61">
        <f t="shared" si="13"/>
        <v>30311</v>
      </c>
      <c r="H12" s="61">
        <f t="shared" si="13"/>
        <v>29709</v>
      </c>
      <c r="I12" s="61">
        <f t="shared" si="13"/>
        <v>29709</v>
      </c>
      <c r="J12" s="61">
        <f t="shared" ref="J12" si="14">(SUM(J13+J40+J43))</f>
        <v>29709</v>
      </c>
      <c r="K12" s="61">
        <f t="shared" ref="K12" si="15">(SUM(K13+K40+K43))</f>
        <v>21724.769999999997</v>
      </c>
      <c r="L12" s="150">
        <f>K12/J12*100</f>
        <v>73.125214581439963</v>
      </c>
      <c r="M12" s="61">
        <f t="shared" ref="M12:O12" si="16">SUM(M13+M40+M43)</f>
        <v>0</v>
      </c>
      <c r="N12" s="61">
        <f t="shared" si="16"/>
        <v>0</v>
      </c>
      <c r="O12" s="61">
        <f t="shared" si="16"/>
        <v>0</v>
      </c>
      <c r="P12" s="61">
        <f>SUM(P13+P40+P43)</f>
        <v>0</v>
      </c>
    </row>
    <row r="13" spans="1:25" s="54" customFormat="1" x14ac:dyDescent="0.2">
      <c r="A13" s="59">
        <v>32</v>
      </c>
      <c r="B13" s="60" t="s">
        <v>30</v>
      </c>
      <c r="C13" s="61">
        <f t="shared" ref="C13:F13" si="17">(SUM(C14+C18+C25+C34))</f>
        <v>20045.620000000003</v>
      </c>
      <c r="D13" s="61">
        <f t="shared" si="17"/>
        <v>23304.134315482115</v>
      </c>
      <c r="E13" s="61">
        <f t="shared" si="17"/>
        <v>23289.205704426306</v>
      </c>
      <c r="F13" s="61">
        <f t="shared" si="17"/>
        <v>25538.995780078305</v>
      </c>
      <c r="G13" s="61">
        <f t="shared" ref="G13:I13" si="18">(SUM(G14+G18+G25+G34))</f>
        <v>29511</v>
      </c>
      <c r="H13" s="61">
        <f t="shared" ref="H13" si="19">(SUM(H14+H18+H25+H34))</f>
        <v>28909</v>
      </c>
      <c r="I13" s="61">
        <f t="shared" si="18"/>
        <v>28909</v>
      </c>
      <c r="J13" s="61">
        <f t="shared" ref="J13" si="20">(SUM(J14+J18+J25+J34))</f>
        <v>28909</v>
      </c>
      <c r="K13" s="61">
        <f t="shared" ref="K13" si="21">(SUM(K14+K18+K25+K34))</f>
        <v>21535.42</v>
      </c>
      <c r="L13" s="150">
        <f>K13/J13*100</f>
        <v>74.4938254522813</v>
      </c>
      <c r="M13" s="61">
        <f t="shared" ref="M13:O13" si="22">SUM(M14+M18+M25+M34)</f>
        <v>0</v>
      </c>
      <c r="N13" s="61">
        <f t="shared" si="22"/>
        <v>0</v>
      </c>
      <c r="O13" s="61">
        <f t="shared" si="22"/>
        <v>0</v>
      </c>
      <c r="P13" s="61">
        <f>SUM(P14+P18+P25+P34)</f>
        <v>0</v>
      </c>
    </row>
    <row r="14" spans="1:25" s="62" customFormat="1" x14ac:dyDescent="0.2">
      <c r="A14" s="59">
        <v>321</v>
      </c>
      <c r="B14" s="60" t="s">
        <v>84</v>
      </c>
      <c r="C14" s="61">
        <f t="shared" ref="C14:F14" si="23">(SUM(C15:C17))</f>
        <v>966.67</v>
      </c>
      <c r="D14" s="61">
        <f t="shared" si="23"/>
        <v>1089.5215342756653</v>
      </c>
      <c r="E14" s="61">
        <f t="shared" si="23"/>
        <v>1089.5215342756653</v>
      </c>
      <c r="F14" s="61">
        <f t="shared" si="23"/>
        <v>1100</v>
      </c>
      <c r="G14" s="61">
        <f t="shared" ref="G14:I14" si="24">(SUM(G15:G17))</f>
        <v>1300</v>
      </c>
      <c r="H14" s="61">
        <f t="shared" ref="H14" si="25">(SUM(H15:H17))</f>
        <v>1300</v>
      </c>
      <c r="I14" s="61">
        <f t="shared" si="24"/>
        <v>1300</v>
      </c>
      <c r="J14" s="61">
        <f t="shared" ref="J14" si="26">(SUM(J15:J17))</f>
        <v>1300</v>
      </c>
      <c r="K14" s="61">
        <f t="shared" ref="K14" si="27">(SUM(K15:K17))</f>
        <v>765.74</v>
      </c>
      <c r="L14" s="150">
        <f>K14/J14*100</f>
        <v>58.903076923076924</v>
      </c>
      <c r="M14" s="61">
        <f t="shared" ref="M14:O14" si="28">SUM(M15:M17)</f>
        <v>0</v>
      </c>
      <c r="N14" s="61">
        <f t="shared" si="28"/>
        <v>0</v>
      </c>
      <c r="O14" s="61">
        <f t="shared" si="28"/>
        <v>0</v>
      </c>
      <c r="P14" s="61">
        <f>SUM(P15:P17)</f>
        <v>0</v>
      </c>
    </row>
    <row r="15" spans="1:25" x14ac:dyDescent="0.2">
      <c r="A15" s="63">
        <v>3211</v>
      </c>
      <c r="B15" s="64" t="s">
        <v>85</v>
      </c>
      <c r="C15" s="188">
        <v>966.67</v>
      </c>
      <c r="D15" s="65">
        <v>1089.5215342756653</v>
      </c>
      <c r="E15" s="65">
        <v>1089.5215342756653</v>
      </c>
      <c r="F15" s="65">
        <v>1100</v>
      </c>
      <c r="G15" s="65">
        <v>1300</v>
      </c>
      <c r="H15" s="65">
        <v>1300</v>
      </c>
      <c r="I15" s="65">
        <v>1300</v>
      </c>
      <c r="J15" s="65">
        <v>1300</v>
      </c>
      <c r="K15" s="65">
        <v>765.74</v>
      </c>
      <c r="L15" s="150">
        <f>K15/J15*100</f>
        <v>58.903076923076924</v>
      </c>
      <c r="M15" s="65"/>
      <c r="N15" s="65"/>
      <c r="O15" s="65"/>
      <c r="P15" s="65"/>
    </row>
    <row r="16" spans="1:25" x14ac:dyDescent="0.2">
      <c r="A16" s="63">
        <v>3213</v>
      </c>
      <c r="B16" s="64" t="s">
        <v>138</v>
      </c>
      <c r="C16" s="65">
        <f>(D16+E16+K16+L16+M16+N16+O16+P16)</f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/>
      <c r="N16" s="65"/>
      <c r="O16" s="65"/>
      <c r="P16" s="65"/>
    </row>
    <row r="17" spans="1:16" x14ac:dyDescent="0.2">
      <c r="A17" s="63">
        <v>3214</v>
      </c>
      <c r="B17" s="64" t="s">
        <v>139</v>
      </c>
      <c r="C17" s="65">
        <f>(D17+E17+K17+L17+M17+N17+O17+P17)</f>
        <v>0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/>
      <c r="N17" s="65"/>
      <c r="O17" s="65"/>
      <c r="P17" s="65"/>
    </row>
    <row r="18" spans="1:16" s="62" customFormat="1" x14ac:dyDescent="0.2">
      <c r="A18" s="59">
        <v>322</v>
      </c>
      <c r="B18" s="60" t="s">
        <v>140</v>
      </c>
      <c r="C18" s="61">
        <f t="shared" ref="C18:F18" si="29">(SUM(C19:C24))</f>
        <v>13888.05</v>
      </c>
      <c r="D18" s="61">
        <f t="shared" si="29"/>
        <v>15277.32430818236</v>
      </c>
      <c r="E18" s="61">
        <f t="shared" si="29"/>
        <v>14933.572234388479</v>
      </c>
      <c r="F18" s="61">
        <f t="shared" si="29"/>
        <v>15363.122967681995</v>
      </c>
      <c r="G18" s="61">
        <f t="shared" ref="G18:I18" si="30">(SUM(G19:G24))</f>
        <v>18791</v>
      </c>
      <c r="H18" s="61">
        <f t="shared" ref="H18" si="31">(SUM(H19:H24))</f>
        <v>18189</v>
      </c>
      <c r="I18" s="61">
        <f t="shared" si="30"/>
        <v>18189</v>
      </c>
      <c r="J18" s="61">
        <f t="shared" ref="J18" si="32">(SUM(J19:J24))</f>
        <v>18189</v>
      </c>
      <c r="K18" s="61">
        <f t="shared" ref="K18" si="33">(SUM(K19:K24))</f>
        <v>15934.72</v>
      </c>
      <c r="L18" s="150">
        <f>K18/J18*100</f>
        <v>87.606355489581617</v>
      </c>
      <c r="M18" s="61">
        <f t="shared" ref="M18:O18" si="34">SUM(M19:M24)</f>
        <v>0</v>
      </c>
      <c r="N18" s="61">
        <f t="shared" si="34"/>
        <v>0</v>
      </c>
      <c r="O18" s="61">
        <f t="shared" si="34"/>
        <v>0</v>
      </c>
      <c r="P18" s="61">
        <f>SUM(P19:P24)</f>
        <v>0</v>
      </c>
    </row>
    <row r="19" spans="1:16" ht="25.5" x14ac:dyDescent="0.2">
      <c r="A19" s="63">
        <v>3221</v>
      </c>
      <c r="B19" s="64" t="s">
        <v>141</v>
      </c>
      <c r="C19" s="188">
        <v>1145.6199999999999</v>
      </c>
      <c r="D19" s="65">
        <v>2057.2035304267038</v>
      </c>
      <c r="E19" s="65">
        <v>2057.2035304267038</v>
      </c>
      <c r="F19" s="65">
        <v>2400</v>
      </c>
      <c r="G19" s="65">
        <v>2400</v>
      </c>
      <c r="H19" s="65">
        <v>2400</v>
      </c>
      <c r="I19" s="65">
        <v>2400</v>
      </c>
      <c r="J19" s="65">
        <v>2400</v>
      </c>
      <c r="K19" s="65">
        <v>1010.78</v>
      </c>
      <c r="L19" s="150">
        <f>K19/J19*100</f>
        <v>42.115833333333327</v>
      </c>
      <c r="M19" s="65"/>
      <c r="N19" s="65"/>
      <c r="O19" s="65"/>
      <c r="P19" s="65"/>
    </row>
    <row r="20" spans="1:16" x14ac:dyDescent="0.2">
      <c r="A20" s="63">
        <v>3222</v>
      </c>
      <c r="B20" s="64" t="s">
        <v>90</v>
      </c>
      <c r="C20" s="188">
        <v>0</v>
      </c>
      <c r="D20" s="65">
        <v>391.26683920631757</v>
      </c>
      <c r="E20" s="65">
        <v>391.26683920631757</v>
      </c>
      <c r="F20" s="65">
        <v>391.26683920631757</v>
      </c>
      <c r="G20" s="65">
        <v>190</v>
      </c>
      <c r="H20" s="65">
        <v>0</v>
      </c>
      <c r="I20" s="203">
        <v>0</v>
      </c>
      <c r="J20" s="203">
        <v>0</v>
      </c>
      <c r="K20" s="203">
        <v>0</v>
      </c>
      <c r="L20" s="150">
        <v>0</v>
      </c>
      <c r="M20" s="65"/>
      <c r="N20" s="65"/>
      <c r="O20" s="65"/>
      <c r="P20" s="65"/>
    </row>
    <row r="21" spans="1:16" x14ac:dyDescent="0.2">
      <c r="A21" s="63">
        <v>3223</v>
      </c>
      <c r="B21" s="64" t="s">
        <v>91</v>
      </c>
      <c r="C21" s="188">
        <v>12742.43</v>
      </c>
      <c r="D21" s="65">
        <v>11625.190789037095</v>
      </c>
      <c r="E21" s="65">
        <v>11281.438715243214</v>
      </c>
      <c r="F21" s="65">
        <v>11100</v>
      </c>
      <c r="G21" s="65">
        <v>15001</v>
      </c>
      <c r="H21" s="65">
        <v>15001</v>
      </c>
      <c r="I21" s="65">
        <v>15001</v>
      </c>
      <c r="J21" s="65">
        <v>15001</v>
      </c>
      <c r="K21" s="65">
        <v>14777.14</v>
      </c>
      <c r="L21" s="150">
        <f t="shared" ref="L21:L83" si="35">K21/J21*100</f>
        <v>98.507699486700886</v>
      </c>
      <c r="M21" s="65"/>
      <c r="N21" s="65"/>
      <c r="O21" s="65"/>
      <c r="P21" s="65"/>
    </row>
    <row r="22" spans="1:16" ht="25.5" x14ac:dyDescent="0.2">
      <c r="A22" s="63">
        <v>3224</v>
      </c>
      <c r="B22" s="64" t="s">
        <v>142</v>
      </c>
      <c r="C22" s="188">
        <v>0</v>
      </c>
      <c r="D22" s="65">
        <v>871.85612847567847</v>
      </c>
      <c r="E22" s="65">
        <v>871.85612847567847</v>
      </c>
      <c r="F22" s="65">
        <v>871.85612847567847</v>
      </c>
      <c r="G22" s="65">
        <v>500</v>
      </c>
      <c r="H22" s="65">
        <v>88</v>
      </c>
      <c r="I22" s="203">
        <v>88</v>
      </c>
      <c r="J22" s="203">
        <v>88</v>
      </c>
      <c r="K22" s="203">
        <v>0</v>
      </c>
      <c r="L22" s="150">
        <f>K22/J22*100</f>
        <v>0</v>
      </c>
      <c r="M22" s="65"/>
      <c r="N22" s="65"/>
      <c r="O22" s="65"/>
      <c r="P22" s="65"/>
    </row>
    <row r="23" spans="1:16" x14ac:dyDescent="0.2">
      <c r="A23" s="63">
        <v>3225</v>
      </c>
      <c r="B23" s="64" t="s">
        <v>143</v>
      </c>
      <c r="C23" s="188">
        <v>0</v>
      </c>
      <c r="D23" s="65">
        <v>132.72280841462606</v>
      </c>
      <c r="E23" s="65">
        <v>132.72280841462606</v>
      </c>
      <c r="F23" s="65">
        <v>300</v>
      </c>
      <c r="G23" s="65">
        <v>400</v>
      </c>
      <c r="H23" s="65">
        <v>400</v>
      </c>
      <c r="I23" s="65">
        <v>400</v>
      </c>
      <c r="J23" s="65">
        <v>400</v>
      </c>
      <c r="K23" s="65">
        <v>0</v>
      </c>
      <c r="L23" s="150">
        <f t="shared" si="35"/>
        <v>0</v>
      </c>
      <c r="M23" s="65"/>
      <c r="N23" s="65"/>
      <c r="O23" s="65"/>
      <c r="P23" s="65"/>
    </row>
    <row r="24" spans="1:16" ht="25.5" x14ac:dyDescent="0.2">
      <c r="A24" s="63">
        <v>3227</v>
      </c>
      <c r="B24" s="64" t="s">
        <v>144</v>
      </c>
      <c r="C24" s="188">
        <v>0</v>
      </c>
      <c r="D24" s="65">
        <v>199.08421262193906</v>
      </c>
      <c r="E24" s="65">
        <v>199.08421262193906</v>
      </c>
      <c r="F24" s="65">
        <v>300</v>
      </c>
      <c r="G24" s="65">
        <v>300</v>
      </c>
      <c r="H24" s="65">
        <v>300</v>
      </c>
      <c r="I24" s="65">
        <v>300</v>
      </c>
      <c r="J24" s="65">
        <v>300</v>
      </c>
      <c r="K24" s="65">
        <v>146.80000000000001</v>
      </c>
      <c r="L24" s="150">
        <f t="shared" si="35"/>
        <v>48.933333333333337</v>
      </c>
      <c r="M24" s="65"/>
      <c r="N24" s="65"/>
      <c r="O24" s="65"/>
      <c r="P24" s="65"/>
    </row>
    <row r="25" spans="1:16" s="62" customFormat="1" x14ac:dyDescent="0.2">
      <c r="A25" s="59">
        <v>323</v>
      </c>
      <c r="B25" s="60" t="s">
        <v>95</v>
      </c>
      <c r="C25" s="198">
        <f>(SUM(C26:C33))</f>
        <v>2648.32</v>
      </c>
      <c r="D25" s="61">
        <f>(SUM(D26:D33))</f>
        <v>4200.6768863229136</v>
      </c>
      <c r="E25" s="61">
        <v>4446.21</v>
      </c>
      <c r="F25" s="61">
        <f t="shared" ref="F25:I25" si="36">(SUM(F26:F33))</f>
        <v>6108.1442126219399</v>
      </c>
      <c r="G25" s="61">
        <f t="shared" si="36"/>
        <v>6370</v>
      </c>
      <c r="H25" s="61">
        <f t="shared" si="36"/>
        <v>6370</v>
      </c>
      <c r="I25" s="61">
        <f t="shared" si="36"/>
        <v>6370</v>
      </c>
      <c r="J25" s="61">
        <f t="shared" ref="J25" si="37">(SUM(J26:J33))</f>
        <v>6370</v>
      </c>
      <c r="K25" s="61">
        <f t="shared" ref="K25" si="38">(SUM(K26:K33))</f>
        <v>2149.96</v>
      </c>
      <c r="L25" s="150">
        <f t="shared" si="35"/>
        <v>33.751334379905806</v>
      </c>
      <c r="M25" s="61">
        <f t="shared" ref="M25:P25" si="39">SUM(M26:M33)</f>
        <v>0</v>
      </c>
      <c r="N25" s="61">
        <f t="shared" si="39"/>
        <v>0</v>
      </c>
      <c r="O25" s="61">
        <f t="shared" si="39"/>
        <v>0</v>
      </c>
      <c r="P25" s="61">
        <f t="shared" si="39"/>
        <v>0</v>
      </c>
    </row>
    <row r="26" spans="1:16" x14ac:dyDescent="0.2">
      <c r="A26" s="63">
        <v>3231</v>
      </c>
      <c r="B26" s="64" t="s">
        <v>145</v>
      </c>
      <c r="C26" s="188">
        <v>532.9</v>
      </c>
      <c r="D26" s="65">
        <v>729.97544628044329</v>
      </c>
      <c r="E26" s="65">
        <v>796.33685048775624</v>
      </c>
      <c r="F26" s="65">
        <v>979.08</v>
      </c>
      <c r="G26" s="65">
        <v>980</v>
      </c>
      <c r="H26" s="65">
        <v>980</v>
      </c>
      <c r="I26" s="65">
        <v>980</v>
      </c>
      <c r="J26" s="65">
        <v>980</v>
      </c>
      <c r="K26" s="65">
        <v>565.34</v>
      </c>
      <c r="L26" s="150">
        <f t="shared" si="35"/>
        <v>57.687755102040818</v>
      </c>
      <c r="M26" s="65"/>
      <c r="N26" s="65"/>
      <c r="O26" s="65"/>
      <c r="P26" s="65"/>
    </row>
    <row r="27" spans="1:16" x14ac:dyDescent="0.2">
      <c r="A27" s="63">
        <v>3233</v>
      </c>
      <c r="B27" s="64" t="s">
        <v>146</v>
      </c>
      <c r="C27" s="188">
        <v>0</v>
      </c>
      <c r="D27" s="65">
        <v>66.361404207313029</v>
      </c>
      <c r="E27" s="65">
        <v>66.361404207313029</v>
      </c>
      <c r="F27" s="65">
        <v>66.361404207313029</v>
      </c>
      <c r="G27" s="65">
        <v>60</v>
      </c>
      <c r="H27" s="65">
        <v>60</v>
      </c>
      <c r="I27" s="65">
        <v>60</v>
      </c>
      <c r="J27" s="65">
        <v>60</v>
      </c>
      <c r="K27" s="65">
        <v>0</v>
      </c>
      <c r="L27" s="150">
        <f t="shared" si="35"/>
        <v>0</v>
      </c>
      <c r="M27" s="65"/>
      <c r="N27" s="65"/>
      <c r="O27" s="65"/>
      <c r="P27" s="65"/>
    </row>
    <row r="28" spans="1:16" x14ac:dyDescent="0.2">
      <c r="A28" s="63">
        <v>3234</v>
      </c>
      <c r="B28" s="64" t="s">
        <v>100</v>
      </c>
      <c r="C28" s="188">
        <v>2015.42</v>
      </c>
      <c r="D28" s="65">
        <v>2057.2035304267038</v>
      </c>
      <c r="E28" s="65">
        <v>2057.2035304267038</v>
      </c>
      <c r="F28" s="65">
        <v>2800</v>
      </c>
      <c r="G28" s="65">
        <v>3100</v>
      </c>
      <c r="H28" s="65">
        <v>3100</v>
      </c>
      <c r="I28" s="65">
        <v>3100</v>
      </c>
      <c r="J28" s="65">
        <v>3100</v>
      </c>
      <c r="K28" s="65">
        <v>1584.62</v>
      </c>
      <c r="L28" s="150">
        <f t="shared" si="35"/>
        <v>51.116774193548387</v>
      </c>
      <c r="M28" s="65"/>
      <c r="N28" s="65"/>
      <c r="O28" s="65"/>
      <c r="P28" s="65"/>
    </row>
    <row r="29" spans="1:16" x14ac:dyDescent="0.2">
      <c r="A29" s="63">
        <v>3235</v>
      </c>
      <c r="B29" s="64" t="s">
        <v>147</v>
      </c>
      <c r="C29" s="188">
        <f>(D29+E29+K29+L29+M29+N29+O29+P29)</f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150">
        <v>0</v>
      </c>
      <c r="M29" s="65"/>
      <c r="N29" s="65"/>
      <c r="O29" s="65"/>
      <c r="P29" s="65"/>
    </row>
    <row r="30" spans="1:16" x14ac:dyDescent="0.2">
      <c r="A30" s="63">
        <v>3236</v>
      </c>
      <c r="B30" s="64" t="s">
        <v>148</v>
      </c>
      <c r="C30" s="188">
        <v>0</v>
      </c>
      <c r="D30" s="65">
        <v>484.43825071338506</v>
      </c>
      <c r="E30" s="65">
        <v>663.61404207313024</v>
      </c>
      <c r="F30" s="65">
        <v>1200</v>
      </c>
      <c r="G30" s="65">
        <v>1300</v>
      </c>
      <c r="H30" s="65">
        <v>1300</v>
      </c>
      <c r="I30" s="65">
        <v>1300</v>
      </c>
      <c r="J30" s="65">
        <v>1300</v>
      </c>
      <c r="K30" s="65">
        <v>0</v>
      </c>
      <c r="L30" s="150">
        <f t="shared" si="35"/>
        <v>0</v>
      </c>
      <c r="M30" s="65"/>
      <c r="N30" s="65"/>
      <c r="O30" s="65"/>
      <c r="P30" s="65"/>
    </row>
    <row r="31" spans="1:16" x14ac:dyDescent="0.2">
      <c r="A31" s="63">
        <v>3237</v>
      </c>
      <c r="B31" s="64" t="s">
        <v>149</v>
      </c>
      <c r="C31" s="188">
        <v>100</v>
      </c>
      <c r="D31" s="65">
        <v>132.72280841462606</v>
      </c>
      <c r="E31" s="65">
        <v>132.72280841462606</v>
      </c>
      <c r="F31" s="65">
        <v>132.72280841462606</v>
      </c>
      <c r="G31" s="65">
        <v>130</v>
      </c>
      <c r="H31" s="65">
        <v>130</v>
      </c>
      <c r="I31" s="65">
        <v>130</v>
      </c>
      <c r="J31" s="65">
        <v>130</v>
      </c>
      <c r="K31" s="65">
        <v>0</v>
      </c>
      <c r="L31" s="150">
        <f t="shared" si="35"/>
        <v>0</v>
      </c>
      <c r="M31" s="65"/>
      <c r="N31" s="65"/>
      <c r="O31" s="65"/>
      <c r="P31" s="65"/>
    </row>
    <row r="32" spans="1:16" x14ac:dyDescent="0.2">
      <c r="A32" s="63">
        <v>3238</v>
      </c>
      <c r="B32" s="64" t="s">
        <v>103</v>
      </c>
      <c r="C32" s="188">
        <v>0</v>
      </c>
      <c r="D32" s="65">
        <v>132.72280841462606</v>
      </c>
      <c r="E32" s="65">
        <v>132.72280841462606</v>
      </c>
      <c r="F32" s="65">
        <v>332.72</v>
      </c>
      <c r="G32" s="65">
        <v>400</v>
      </c>
      <c r="H32" s="65">
        <v>400</v>
      </c>
      <c r="I32" s="65">
        <v>400</v>
      </c>
      <c r="J32" s="65">
        <v>400</v>
      </c>
      <c r="K32" s="65">
        <v>0</v>
      </c>
      <c r="L32" s="150">
        <f t="shared" si="35"/>
        <v>0</v>
      </c>
      <c r="M32" s="65"/>
      <c r="N32" s="65"/>
      <c r="O32" s="65"/>
      <c r="P32" s="65"/>
    </row>
    <row r="33" spans="1:16" x14ac:dyDescent="0.2">
      <c r="A33" s="63">
        <v>3239</v>
      </c>
      <c r="B33" s="64" t="s">
        <v>104</v>
      </c>
      <c r="C33" s="188">
        <v>0</v>
      </c>
      <c r="D33" s="65">
        <v>597.25263786581718</v>
      </c>
      <c r="E33" s="161">
        <v>597.26</v>
      </c>
      <c r="F33" s="161">
        <v>597.26</v>
      </c>
      <c r="G33" s="161">
        <v>400</v>
      </c>
      <c r="H33" s="161">
        <v>400</v>
      </c>
      <c r="I33" s="161">
        <v>400</v>
      </c>
      <c r="J33" s="161">
        <v>400</v>
      </c>
      <c r="K33" s="161">
        <v>0</v>
      </c>
      <c r="L33" s="150">
        <f t="shared" si="35"/>
        <v>0</v>
      </c>
      <c r="M33" s="65"/>
      <c r="N33" s="65"/>
      <c r="O33" s="65"/>
      <c r="P33" s="65"/>
    </row>
    <row r="34" spans="1:16" s="62" customFormat="1" ht="25.5" x14ac:dyDescent="0.2">
      <c r="A34" s="59">
        <v>329</v>
      </c>
      <c r="B34" s="60" t="s">
        <v>150</v>
      </c>
      <c r="C34" s="198">
        <f t="shared" ref="C34:F34" si="40">(SUM(C35:C39))</f>
        <v>2542.58</v>
      </c>
      <c r="D34" s="61">
        <f t="shared" si="40"/>
        <v>2736.6115867011745</v>
      </c>
      <c r="E34" s="61">
        <f t="shared" si="40"/>
        <v>2819.901935762161</v>
      </c>
      <c r="F34" s="61">
        <f t="shared" si="40"/>
        <v>2967.7285997743711</v>
      </c>
      <c r="G34" s="61">
        <f t="shared" ref="G34:I34" si="41">(SUM(G35:G39))</f>
        <v>3050</v>
      </c>
      <c r="H34" s="61">
        <f t="shared" ref="H34" si="42">(SUM(H35:H39))</f>
        <v>3050</v>
      </c>
      <c r="I34" s="61">
        <f t="shared" si="41"/>
        <v>3050</v>
      </c>
      <c r="J34" s="61">
        <f t="shared" ref="J34" si="43">(SUM(J35:J39))</f>
        <v>3050</v>
      </c>
      <c r="K34" s="61">
        <f t="shared" ref="K34" si="44">(SUM(K35:K39))</f>
        <v>2685</v>
      </c>
      <c r="L34" s="150">
        <f t="shared" si="35"/>
        <v>88.032786885245912</v>
      </c>
      <c r="M34" s="61">
        <f t="shared" ref="M34:O34" si="45">SUM(M35:M39)</f>
        <v>0</v>
      </c>
      <c r="N34" s="61">
        <f t="shared" si="45"/>
        <v>0</v>
      </c>
      <c r="O34" s="61">
        <f t="shared" si="45"/>
        <v>0</v>
      </c>
      <c r="P34" s="61">
        <f>SUM(P35:P39)</f>
        <v>0</v>
      </c>
    </row>
    <row r="35" spans="1:16" x14ac:dyDescent="0.2">
      <c r="A35" s="63">
        <v>3292</v>
      </c>
      <c r="B35" s="64" t="s">
        <v>106</v>
      </c>
      <c r="C35" s="188">
        <v>2322.08</v>
      </c>
      <c r="D35" s="65">
        <v>2252.1733359877894</v>
      </c>
      <c r="E35" s="65">
        <v>2252.1733359877894</v>
      </c>
      <c r="F35" s="65">
        <v>2400</v>
      </c>
      <c r="G35" s="65">
        <v>2400</v>
      </c>
      <c r="H35" s="65">
        <v>2400</v>
      </c>
      <c r="I35" s="65">
        <v>2400</v>
      </c>
      <c r="J35" s="65">
        <v>2400</v>
      </c>
      <c r="K35" s="65">
        <v>2400</v>
      </c>
      <c r="L35" s="150">
        <f t="shared" si="35"/>
        <v>100</v>
      </c>
      <c r="M35" s="65"/>
      <c r="N35" s="65"/>
      <c r="O35" s="65"/>
      <c r="P35" s="65"/>
    </row>
    <row r="36" spans="1:16" x14ac:dyDescent="0.2">
      <c r="A36" s="63">
        <v>3293</v>
      </c>
      <c r="B36" s="64" t="s">
        <v>151</v>
      </c>
      <c r="C36" s="188">
        <f>(D36+E36+K36+L36+M36+N36+O36+P36)</f>
        <v>0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150">
        <v>0</v>
      </c>
      <c r="M36" s="65"/>
      <c r="N36" s="65"/>
      <c r="O36" s="65"/>
      <c r="P36" s="65"/>
    </row>
    <row r="37" spans="1:16" x14ac:dyDescent="0.2">
      <c r="A37" s="63">
        <v>3294</v>
      </c>
      <c r="B37" s="64" t="s">
        <v>152</v>
      </c>
      <c r="C37" s="188">
        <v>170</v>
      </c>
      <c r="D37" s="65">
        <v>185.81193178047647</v>
      </c>
      <c r="E37" s="65">
        <v>212.35649346340168</v>
      </c>
      <c r="F37" s="65">
        <v>212.35649346340168</v>
      </c>
      <c r="G37" s="65">
        <v>250</v>
      </c>
      <c r="H37" s="65">
        <v>250</v>
      </c>
      <c r="I37" s="65">
        <v>250</v>
      </c>
      <c r="J37" s="65">
        <v>250</v>
      </c>
      <c r="K37" s="65">
        <v>190</v>
      </c>
      <c r="L37" s="150">
        <f t="shared" si="35"/>
        <v>76</v>
      </c>
      <c r="M37" s="65"/>
      <c r="N37" s="65"/>
      <c r="O37" s="65"/>
      <c r="P37" s="65"/>
    </row>
    <row r="38" spans="1:16" x14ac:dyDescent="0.2">
      <c r="A38" s="63">
        <v>3295</v>
      </c>
      <c r="B38" s="64" t="s">
        <v>153</v>
      </c>
      <c r="C38" s="188">
        <v>0</v>
      </c>
      <c r="D38" s="65">
        <v>99.54210631096953</v>
      </c>
      <c r="E38" s="65">
        <v>99.54210631096953</v>
      </c>
      <c r="F38" s="65">
        <v>99.54210631096953</v>
      </c>
      <c r="G38" s="65">
        <v>100</v>
      </c>
      <c r="H38" s="65">
        <v>100</v>
      </c>
      <c r="I38" s="65">
        <v>100</v>
      </c>
      <c r="J38" s="65">
        <v>100</v>
      </c>
      <c r="K38" s="65">
        <v>0</v>
      </c>
      <c r="L38" s="150">
        <f t="shared" si="35"/>
        <v>0</v>
      </c>
      <c r="M38" s="65"/>
      <c r="N38" s="65"/>
      <c r="O38" s="65"/>
      <c r="P38" s="65"/>
    </row>
    <row r="39" spans="1:16" x14ac:dyDescent="0.2">
      <c r="A39" s="63">
        <v>3299</v>
      </c>
      <c r="B39" s="64" t="s">
        <v>150</v>
      </c>
      <c r="C39" s="188">
        <v>50.5</v>
      </c>
      <c r="D39" s="65">
        <v>199.08421262193906</v>
      </c>
      <c r="E39" s="161">
        <v>255.83</v>
      </c>
      <c r="F39" s="161">
        <v>255.83</v>
      </c>
      <c r="G39" s="161">
        <v>300</v>
      </c>
      <c r="H39" s="161">
        <v>300</v>
      </c>
      <c r="I39" s="161">
        <v>300</v>
      </c>
      <c r="J39" s="161">
        <v>300</v>
      </c>
      <c r="K39" s="161">
        <v>95</v>
      </c>
      <c r="L39" s="150">
        <f t="shared" si="35"/>
        <v>31.666666666666664</v>
      </c>
      <c r="M39" s="65"/>
      <c r="N39" s="65"/>
      <c r="O39" s="65"/>
      <c r="P39" s="65"/>
    </row>
    <row r="40" spans="1:16" s="54" customFormat="1" x14ac:dyDescent="0.2">
      <c r="A40" s="59">
        <v>34</v>
      </c>
      <c r="B40" s="60" t="s">
        <v>154</v>
      </c>
      <c r="C40" s="198">
        <v>517.22</v>
      </c>
      <c r="D40" s="61">
        <f t="shared" ref="C40:K41" si="46">(SUM(D41))</f>
        <v>464.52982945119118</v>
      </c>
      <c r="E40" s="162">
        <f t="shared" si="46"/>
        <v>530.89123365850423</v>
      </c>
      <c r="F40" s="162">
        <f t="shared" si="46"/>
        <v>600</v>
      </c>
      <c r="G40" s="162">
        <f t="shared" si="46"/>
        <v>800</v>
      </c>
      <c r="H40" s="162">
        <f t="shared" si="46"/>
        <v>800</v>
      </c>
      <c r="I40" s="162">
        <f t="shared" si="46"/>
        <v>800</v>
      </c>
      <c r="J40" s="162">
        <f t="shared" si="46"/>
        <v>800</v>
      </c>
      <c r="K40" s="162">
        <f t="shared" si="46"/>
        <v>189.35</v>
      </c>
      <c r="L40" s="150">
        <f t="shared" si="35"/>
        <v>23.668749999999999</v>
      </c>
      <c r="M40" s="61">
        <f t="shared" ref="M40:P41" si="47">SUM(M41)</f>
        <v>0</v>
      </c>
      <c r="N40" s="61">
        <f t="shared" si="47"/>
        <v>0</v>
      </c>
      <c r="O40" s="61">
        <f t="shared" si="47"/>
        <v>0</v>
      </c>
      <c r="P40" s="61">
        <f t="shared" si="47"/>
        <v>0</v>
      </c>
    </row>
    <row r="41" spans="1:16" s="62" customFormat="1" x14ac:dyDescent="0.2">
      <c r="A41" s="59">
        <v>343</v>
      </c>
      <c r="B41" s="60" t="s">
        <v>155</v>
      </c>
      <c r="C41" s="198">
        <f t="shared" si="46"/>
        <v>517.22</v>
      </c>
      <c r="D41" s="61">
        <f t="shared" si="46"/>
        <v>464.52982945119118</v>
      </c>
      <c r="E41" s="61">
        <f t="shared" si="46"/>
        <v>530.89123365850423</v>
      </c>
      <c r="F41" s="61">
        <f t="shared" si="46"/>
        <v>600</v>
      </c>
      <c r="G41" s="61">
        <f t="shared" si="46"/>
        <v>800</v>
      </c>
      <c r="H41" s="61">
        <f t="shared" si="46"/>
        <v>800</v>
      </c>
      <c r="I41" s="61">
        <f t="shared" si="46"/>
        <v>800</v>
      </c>
      <c r="J41" s="61">
        <f t="shared" si="46"/>
        <v>800</v>
      </c>
      <c r="K41" s="61">
        <f t="shared" si="46"/>
        <v>189.35</v>
      </c>
      <c r="L41" s="150">
        <f t="shared" si="35"/>
        <v>23.668749999999999</v>
      </c>
      <c r="M41" s="61">
        <f t="shared" si="47"/>
        <v>0</v>
      </c>
      <c r="N41" s="61">
        <f t="shared" si="47"/>
        <v>0</v>
      </c>
      <c r="O41" s="61">
        <f t="shared" si="47"/>
        <v>0</v>
      </c>
      <c r="P41" s="61">
        <f t="shared" si="47"/>
        <v>0</v>
      </c>
    </row>
    <row r="42" spans="1:16" ht="25.5" x14ac:dyDescent="0.2">
      <c r="A42" s="63">
        <v>3431</v>
      </c>
      <c r="B42" s="64" t="s">
        <v>156</v>
      </c>
      <c r="C42" s="188">
        <v>517.22</v>
      </c>
      <c r="D42" s="65">
        <v>464.52982945119118</v>
      </c>
      <c r="E42" s="65">
        <v>530.89123365850423</v>
      </c>
      <c r="F42" s="65">
        <v>600</v>
      </c>
      <c r="G42" s="65">
        <v>800</v>
      </c>
      <c r="H42" s="65">
        <v>800</v>
      </c>
      <c r="I42" s="65">
        <v>800</v>
      </c>
      <c r="J42" s="65">
        <v>800</v>
      </c>
      <c r="K42" s="65">
        <v>189.35</v>
      </c>
      <c r="L42" s="150">
        <f t="shared" si="35"/>
        <v>23.668749999999999</v>
      </c>
      <c r="M42" s="65"/>
      <c r="N42" s="65"/>
      <c r="O42" s="65"/>
      <c r="P42" s="65"/>
    </row>
    <row r="43" spans="1:16" s="62" customFormat="1" ht="38.25" x14ac:dyDescent="0.2">
      <c r="A43" s="59">
        <v>37</v>
      </c>
      <c r="B43" s="60" t="s">
        <v>157</v>
      </c>
      <c r="C43" s="61">
        <f>(D43+E43+K43+L43+M43+N43+O43+P43)</f>
        <v>0</v>
      </c>
      <c r="D43" s="61">
        <f t="shared" ref="D43:K44" si="48">(SUM(D44))</f>
        <v>0</v>
      </c>
      <c r="E43" s="61">
        <f t="shared" si="48"/>
        <v>0</v>
      </c>
      <c r="F43" s="61">
        <f t="shared" si="48"/>
        <v>0</v>
      </c>
      <c r="G43" s="61">
        <f t="shared" si="48"/>
        <v>0</v>
      </c>
      <c r="H43" s="61">
        <f>(SUM(H44))</f>
        <v>0</v>
      </c>
      <c r="I43" s="61">
        <f t="shared" si="48"/>
        <v>0</v>
      </c>
      <c r="J43" s="61">
        <f t="shared" si="48"/>
        <v>0</v>
      </c>
      <c r="K43" s="61">
        <f t="shared" si="48"/>
        <v>0</v>
      </c>
      <c r="L43" s="150">
        <v>0</v>
      </c>
      <c r="M43" s="61">
        <f t="shared" ref="M43:P44" si="49">SUM(M44)</f>
        <v>0</v>
      </c>
      <c r="N43" s="61">
        <f t="shared" si="49"/>
        <v>0</v>
      </c>
      <c r="O43" s="61">
        <f t="shared" si="49"/>
        <v>0</v>
      </c>
      <c r="P43" s="61">
        <f t="shared" si="49"/>
        <v>0</v>
      </c>
    </row>
    <row r="44" spans="1:16" s="62" customFormat="1" ht="25.5" x14ac:dyDescent="0.2">
      <c r="A44" s="59">
        <v>372</v>
      </c>
      <c r="B44" s="60" t="s">
        <v>158</v>
      </c>
      <c r="C44" s="61">
        <f>(D44+E44+K44+L44+M44+N44+O44+P44)</f>
        <v>0</v>
      </c>
      <c r="D44" s="61">
        <f t="shared" si="48"/>
        <v>0</v>
      </c>
      <c r="E44" s="61">
        <f t="shared" si="48"/>
        <v>0</v>
      </c>
      <c r="F44" s="61">
        <f t="shared" si="48"/>
        <v>0</v>
      </c>
      <c r="G44" s="61">
        <f t="shared" si="48"/>
        <v>0</v>
      </c>
      <c r="H44" s="61">
        <f t="shared" si="48"/>
        <v>0</v>
      </c>
      <c r="I44" s="61">
        <f t="shared" si="48"/>
        <v>0</v>
      </c>
      <c r="J44" s="61">
        <f t="shared" si="48"/>
        <v>0</v>
      </c>
      <c r="K44" s="61">
        <f t="shared" si="48"/>
        <v>0</v>
      </c>
      <c r="L44" s="150">
        <v>0</v>
      </c>
      <c r="M44" s="61">
        <f t="shared" si="49"/>
        <v>0</v>
      </c>
      <c r="N44" s="61">
        <f t="shared" si="49"/>
        <v>0</v>
      </c>
      <c r="O44" s="61">
        <f t="shared" si="49"/>
        <v>0</v>
      </c>
      <c r="P44" s="61">
        <f t="shared" si="49"/>
        <v>0</v>
      </c>
    </row>
    <row r="45" spans="1:16" ht="25.5" x14ac:dyDescent="0.2">
      <c r="A45" s="63">
        <v>3722</v>
      </c>
      <c r="B45" s="64" t="s">
        <v>159</v>
      </c>
      <c r="C45" s="65">
        <f>(D45+E45+K45+L45+M45+N45+O45+P45)</f>
        <v>0</v>
      </c>
      <c r="D45" s="6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150">
        <v>0</v>
      </c>
      <c r="M45" s="65"/>
      <c r="N45" s="65"/>
      <c r="O45" s="65"/>
      <c r="P45" s="65"/>
    </row>
    <row r="46" spans="1:16" ht="51" x14ac:dyDescent="0.2">
      <c r="A46" s="55" t="s">
        <v>160</v>
      </c>
      <c r="B46" s="56" t="s">
        <v>161</v>
      </c>
      <c r="C46" s="57">
        <f t="shared" ref="C46:F46" si="50">(SUM(C48))</f>
        <v>548.82000000000005</v>
      </c>
      <c r="D46" s="57">
        <f t="shared" si="50"/>
        <v>5422.6318932908616</v>
      </c>
      <c r="E46" s="57">
        <f t="shared" si="50"/>
        <v>5391.6424447541303</v>
      </c>
      <c r="F46" s="57">
        <f t="shared" si="50"/>
        <v>5381</v>
      </c>
      <c r="G46" s="57">
        <f t="shared" ref="G46:I46" si="51">(SUM(G48))</f>
        <v>5472</v>
      </c>
      <c r="H46" s="57">
        <f t="shared" ref="H46" si="52">(SUM(H48))</f>
        <v>5920</v>
      </c>
      <c r="I46" s="57">
        <f t="shared" si="51"/>
        <v>5920</v>
      </c>
      <c r="J46" s="57">
        <f t="shared" ref="J46" si="53">(SUM(J48))</f>
        <v>5920</v>
      </c>
      <c r="K46" s="57">
        <f t="shared" ref="K46" si="54">(SUM(K48))</f>
        <v>3027.2400000000002</v>
      </c>
      <c r="L46" s="150">
        <f t="shared" si="35"/>
        <v>51.13581081081081</v>
      </c>
      <c r="M46" s="57">
        <f t="shared" ref="M46:P46" si="55">SUM(M48)</f>
        <v>0</v>
      </c>
      <c r="N46" s="57">
        <f t="shared" si="55"/>
        <v>0</v>
      </c>
      <c r="O46" s="57">
        <f t="shared" si="55"/>
        <v>0</v>
      </c>
      <c r="P46" s="57">
        <f t="shared" si="55"/>
        <v>0</v>
      </c>
    </row>
    <row r="47" spans="1:16" x14ac:dyDescent="0.2">
      <c r="A47" s="58" t="s">
        <v>136</v>
      </c>
      <c r="B47" s="56" t="s">
        <v>137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150">
        <v>0</v>
      </c>
      <c r="M47" s="57"/>
      <c r="N47" s="57"/>
      <c r="O47" s="57"/>
      <c r="P47" s="57"/>
    </row>
    <row r="48" spans="1:16" s="62" customFormat="1" x14ac:dyDescent="0.2">
      <c r="A48" s="59">
        <v>3</v>
      </c>
      <c r="B48" s="60" t="s">
        <v>22</v>
      </c>
      <c r="C48" s="61">
        <f>(C49)</f>
        <v>548.82000000000005</v>
      </c>
      <c r="D48" s="61">
        <f>(D49)</f>
        <v>5422.6318932908616</v>
      </c>
      <c r="E48" s="61">
        <f t="shared" ref="E48:I48" si="56">(SUM(E49+E52))</f>
        <v>5391.6424447541303</v>
      </c>
      <c r="F48" s="61">
        <f t="shared" si="56"/>
        <v>5381</v>
      </c>
      <c r="G48" s="61">
        <f t="shared" si="56"/>
        <v>5472</v>
      </c>
      <c r="H48" s="61">
        <f t="shared" ref="H48" si="57">(SUM(H49+H52))</f>
        <v>5920</v>
      </c>
      <c r="I48" s="61">
        <f t="shared" si="56"/>
        <v>5920</v>
      </c>
      <c r="J48" s="61">
        <f t="shared" ref="J48" si="58">(SUM(J49+J52))</f>
        <v>5920</v>
      </c>
      <c r="K48" s="61">
        <f t="shared" ref="K48" si="59">(SUM(K49+K52))</f>
        <v>3027.2400000000002</v>
      </c>
      <c r="L48" s="150">
        <f t="shared" si="35"/>
        <v>51.13581081081081</v>
      </c>
      <c r="M48" s="61">
        <f t="shared" ref="M48:O48" si="60">SUM(M49+M52)</f>
        <v>0</v>
      </c>
      <c r="N48" s="61">
        <f t="shared" si="60"/>
        <v>0</v>
      </c>
      <c r="O48" s="61">
        <f t="shared" si="60"/>
        <v>0</v>
      </c>
      <c r="P48" s="61">
        <f>SUM(P49+P52)</f>
        <v>0</v>
      </c>
    </row>
    <row r="49" spans="1:21" s="62" customFormat="1" x14ac:dyDescent="0.2">
      <c r="A49" s="59">
        <v>32</v>
      </c>
      <c r="B49" s="60" t="s">
        <v>30</v>
      </c>
      <c r="C49" s="61">
        <f>(C50+C52)</f>
        <v>548.82000000000005</v>
      </c>
      <c r="D49" s="61">
        <f>(D50+D52)</f>
        <v>5422.6318932908616</v>
      </c>
      <c r="E49" s="61">
        <f t="shared" ref="C49:K50" si="61">(SUM(E50))</f>
        <v>1990.8421262193906</v>
      </c>
      <c r="F49" s="61">
        <f t="shared" si="61"/>
        <v>1400</v>
      </c>
      <c r="G49" s="61">
        <f t="shared" si="61"/>
        <v>1400</v>
      </c>
      <c r="H49" s="61">
        <f t="shared" si="61"/>
        <v>800</v>
      </c>
      <c r="I49" s="61">
        <f t="shared" si="61"/>
        <v>800</v>
      </c>
      <c r="J49" s="61">
        <f t="shared" si="61"/>
        <v>800</v>
      </c>
      <c r="K49" s="61">
        <f t="shared" si="61"/>
        <v>384.57</v>
      </c>
      <c r="L49" s="150">
        <f t="shared" si="35"/>
        <v>48.071249999999999</v>
      </c>
      <c r="M49" s="61">
        <f t="shared" ref="M49:P49" si="62">SUM(M50)</f>
        <v>0</v>
      </c>
      <c r="N49" s="61">
        <f t="shared" si="62"/>
        <v>0</v>
      </c>
      <c r="O49" s="61">
        <f t="shared" si="62"/>
        <v>0</v>
      </c>
      <c r="P49" s="61">
        <f t="shared" si="62"/>
        <v>0</v>
      </c>
    </row>
    <row r="50" spans="1:21" s="62" customFormat="1" x14ac:dyDescent="0.2">
      <c r="A50" s="59">
        <v>322</v>
      </c>
      <c r="B50" s="60" t="s">
        <v>140</v>
      </c>
      <c r="C50" s="61">
        <f t="shared" si="61"/>
        <v>54.82</v>
      </c>
      <c r="D50" s="61">
        <f>(SUM(D51))</f>
        <v>1990.8421262193906</v>
      </c>
      <c r="E50" s="61">
        <f t="shared" si="61"/>
        <v>1990.8421262193906</v>
      </c>
      <c r="F50" s="61">
        <f t="shared" si="61"/>
        <v>1400</v>
      </c>
      <c r="G50" s="61">
        <f t="shared" si="61"/>
        <v>1400</v>
      </c>
      <c r="H50" s="61">
        <f t="shared" si="61"/>
        <v>800</v>
      </c>
      <c r="I50" s="61">
        <f t="shared" si="61"/>
        <v>800</v>
      </c>
      <c r="J50" s="61">
        <f t="shared" si="61"/>
        <v>800</v>
      </c>
      <c r="K50" s="61">
        <f t="shared" si="61"/>
        <v>384.57</v>
      </c>
      <c r="L50" s="150">
        <f t="shared" si="35"/>
        <v>48.071249999999999</v>
      </c>
      <c r="M50" s="61">
        <f t="shared" ref="M50:P50" si="63">SUM(M51)</f>
        <v>0</v>
      </c>
      <c r="N50" s="61">
        <f t="shared" si="63"/>
        <v>0</v>
      </c>
      <c r="O50" s="61">
        <f t="shared" si="63"/>
        <v>0</v>
      </c>
      <c r="P50" s="61">
        <f t="shared" si="63"/>
        <v>0</v>
      </c>
    </row>
    <row r="51" spans="1:21" ht="25.5" x14ac:dyDescent="0.2">
      <c r="A51" s="63">
        <v>3224</v>
      </c>
      <c r="B51" s="64" t="s">
        <v>142</v>
      </c>
      <c r="C51" s="188">
        <v>54.82</v>
      </c>
      <c r="D51" s="65">
        <v>1990.8421262193906</v>
      </c>
      <c r="E51" s="65">
        <v>1990.8421262193906</v>
      </c>
      <c r="F51" s="65">
        <v>1400</v>
      </c>
      <c r="G51" s="65">
        <v>1400</v>
      </c>
      <c r="H51" s="65">
        <v>800</v>
      </c>
      <c r="I51" s="203">
        <v>800</v>
      </c>
      <c r="J51" s="203">
        <v>800</v>
      </c>
      <c r="K51" s="203">
        <v>384.57</v>
      </c>
      <c r="L51" s="150">
        <f t="shared" si="35"/>
        <v>48.071249999999999</v>
      </c>
      <c r="M51" s="65"/>
      <c r="N51" s="65"/>
      <c r="O51" s="65"/>
      <c r="P51" s="65"/>
    </row>
    <row r="52" spans="1:21" s="62" customFormat="1" x14ac:dyDescent="0.2">
      <c r="A52" s="59">
        <v>323</v>
      </c>
      <c r="B52" s="60" t="s">
        <v>95</v>
      </c>
      <c r="C52" s="198">
        <f t="shared" ref="C52:F52" si="64">(SUM(C53:C54))</f>
        <v>494</v>
      </c>
      <c r="D52" s="61">
        <f t="shared" si="64"/>
        <v>3431.789767071471</v>
      </c>
      <c r="E52" s="61">
        <f t="shared" si="64"/>
        <v>3400.8003185347402</v>
      </c>
      <c r="F52" s="61">
        <f t="shared" si="64"/>
        <v>3981</v>
      </c>
      <c r="G52" s="61">
        <f t="shared" ref="G52:I52" si="65">(SUM(G53:G54))</f>
        <v>4072</v>
      </c>
      <c r="H52" s="61">
        <f t="shared" ref="H52" si="66">(SUM(H53:H54))</f>
        <v>5120</v>
      </c>
      <c r="I52" s="61">
        <f t="shared" si="65"/>
        <v>5120</v>
      </c>
      <c r="J52" s="61">
        <f t="shared" ref="J52" si="67">(SUM(J53:J54))</f>
        <v>5120</v>
      </c>
      <c r="K52" s="61">
        <f t="shared" ref="K52" si="68">(SUM(K53:K54))</f>
        <v>2642.67</v>
      </c>
      <c r="L52" s="150">
        <f t="shared" si="35"/>
        <v>51.614648437500001</v>
      </c>
      <c r="M52" s="61">
        <f t="shared" ref="M52:O52" si="69">SUM(M53:M54)</f>
        <v>0</v>
      </c>
      <c r="N52" s="61">
        <f t="shared" si="69"/>
        <v>0</v>
      </c>
      <c r="O52" s="61">
        <f t="shared" si="69"/>
        <v>0</v>
      </c>
      <c r="P52" s="61">
        <f>SUM(P53:P54)</f>
        <v>0</v>
      </c>
    </row>
    <row r="53" spans="1:21" ht="25.5" x14ac:dyDescent="0.2">
      <c r="A53" s="63">
        <v>3232</v>
      </c>
      <c r="B53" s="64" t="s">
        <v>162</v>
      </c>
      <c r="C53" s="188">
        <v>494</v>
      </c>
      <c r="D53" s="65">
        <v>3431.789767071471</v>
      </c>
      <c r="E53" s="65">
        <v>3400.8003185347402</v>
      </c>
      <c r="F53" s="65">
        <v>3981</v>
      </c>
      <c r="G53" s="65">
        <v>4072</v>
      </c>
      <c r="H53" s="65">
        <v>5120</v>
      </c>
      <c r="I53" s="203">
        <v>5120</v>
      </c>
      <c r="J53" s="203">
        <v>5120</v>
      </c>
      <c r="K53" s="203">
        <v>2642.67</v>
      </c>
      <c r="L53" s="150">
        <f t="shared" si="35"/>
        <v>51.614648437500001</v>
      </c>
      <c r="M53" s="65"/>
      <c r="N53" s="65"/>
      <c r="O53" s="65"/>
      <c r="P53" s="65"/>
    </row>
    <row r="54" spans="1:21" x14ac:dyDescent="0.2">
      <c r="A54" s="63">
        <v>3237</v>
      </c>
      <c r="B54" s="64" t="s">
        <v>149</v>
      </c>
      <c r="C54" s="65">
        <f>(D54)</f>
        <v>0</v>
      </c>
      <c r="D54" s="65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150">
        <v>0</v>
      </c>
      <c r="M54" s="65"/>
      <c r="N54" s="65"/>
      <c r="O54" s="65"/>
      <c r="P54" s="65"/>
    </row>
    <row r="55" spans="1:21" ht="51" x14ac:dyDescent="0.2">
      <c r="A55" s="66" t="s">
        <v>163</v>
      </c>
      <c r="B55" s="67" t="s">
        <v>164</v>
      </c>
      <c r="C55" s="57">
        <f t="shared" ref="C55:K55" si="70">(C56)</f>
        <v>0</v>
      </c>
      <c r="D55" s="57">
        <f t="shared" si="70"/>
        <v>0</v>
      </c>
      <c r="E55" s="57">
        <f t="shared" si="70"/>
        <v>0</v>
      </c>
      <c r="F55" s="57">
        <f t="shared" si="70"/>
        <v>0</v>
      </c>
      <c r="G55" s="57">
        <f t="shared" si="70"/>
        <v>0</v>
      </c>
      <c r="H55" s="57">
        <f t="shared" si="70"/>
        <v>0</v>
      </c>
      <c r="I55" s="57">
        <f t="shared" si="70"/>
        <v>0</v>
      </c>
      <c r="J55" s="57">
        <f t="shared" si="70"/>
        <v>0</v>
      </c>
      <c r="K55" s="57">
        <f t="shared" si="70"/>
        <v>915.27</v>
      </c>
      <c r="L55" s="150">
        <v>0</v>
      </c>
      <c r="M55" s="57">
        <f t="shared" ref="M55:P55" si="71">M56</f>
        <v>0</v>
      </c>
      <c r="N55" s="57">
        <f t="shared" si="71"/>
        <v>0</v>
      </c>
      <c r="O55" s="57">
        <f t="shared" si="71"/>
        <v>0</v>
      </c>
      <c r="P55" s="57">
        <f t="shared" si="71"/>
        <v>0</v>
      </c>
    </row>
    <row r="56" spans="1:21" x14ac:dyDescent="0.2">
      <c r="A56" s="63">
        <v>3223</v>
      </c>
      <c r="B56" s="64" t="s">
        <v>91</v>
      </c>
      <c r="C56" s="65">
        <v>0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915.27</v>
      </c>
      <c r="L56" s="150">
        <v>0</v>
      </c>
      <c r="M56" s="65"/>
      <c r="N56" s="65"/>
      <c r="O56" s="65"/>
      <c r="P56" s="65"/>
    </row>
    <row r="57" spans="1:21" ht="25.5" x14ac:dyDescent="0.2">
      <c r="A57" s="68" t="s">
        <v>133</v>
      </c>
      <c r="B57" s="69" t="s">
        <v>165</v>
      </c>
      <c r="C57" s="53">
        <f t="shared" ref="C57:K61" si="72">(SUM(C58))</f>
        <v>2497</v>
      </c>
      <c r="D57" s="53">
        <f t="shared" si="72"/>
        <v>0</v>
      </c>
      <c r="E57" s="53">
        <f t="shared" si="72"/>
        <v>0</v>
      </c>
      <c r="F57" s="53">
        <f t="shared" si="72"/>
        <v>110000</v>
      </c>
      <c r="G57" s="53">
        <f t="shared" si="72"/>
        <v>110000</v>
      </c>
      <c r="H57" s="199">
        <f t="shared" si="72"/>
        <v>230000</v>
      </c>
      <c r="I57" s="199">
        <f t="shared" si="72"/>
        <v>1000000</v>
      </c>
      <c r="J57" s="199">
        <f t="shared" si="72"/>
        <v>1000000</v>
      </c>
      <c r="K57" s="199">
        <f t="shared" si="72"/>
        <v>0</v>
      </c>
      <c r="L57" s="150">
        <f t="shared" si="35"/>
        <v>0</v>
      </c>
      <c r="M57" s="53">
        <f t="shared" ref="M57:P61" si="73">SUM(M58)</f>
        <v>0</v>
      </c>
      <c r="N57" s="53">
        <f t="shared" si="73"/>
        <v>0</v>
      </c>
      <c r="O57" s="53">
        <f t="shared" si="73"/>
        <v>0</v>
      </c>
      <c r="P57" s="53">
        <f t="shared" si="73"/>
        <v>0</v>
      </c>
    </row>
    <row r="58" spans="1:21" ht="63.75" x14ac:dyDescent="0.2">
      <c r="A58" s="70" t="s">
        <v>336</v>
      </c>
      <c r="B58" s="67" t="s">
        <v>335</v>
      </c>
      <c r="C58" s="57">
        <f t="shared" ref="C58:F58" si="74">(SUM(C60))</f>
        <v>2497</v>
      </c>
      <c r="D58" s="57">
        <f t="shared" si="74"/>
        <v>0</v>
      </c>
      <c r="E58" s="57">
        <f t="shared" si="74"/>
        <v>0</v>
      </c>
      <c r="F58" s="57">
        <f t="shared" si="74"/>
        <v>110000</v>
      </c>
      <c r="G58" s="57">
        <f t="shared" ref="G58:I58" si="75">(SUM(G60))</f>
        <v>110000</v>
      </c>
      <c r="H58" s="57">
        <f t="shared" ref="H58" si="76">(SUM(H60))</f>
        <v>230000</v>
      </c>
      <c r="I58" s="217">
        <f t="shared" si="75"/>
        <v>1000000</v>
      </c>
      <c r="J58" s="217">
        <f t="shared" ref="J58" si="77">(SUM(J60))</f>
        <v>1000000</v>
      </c>
      <c r="K58" s="57">
        <f t="shared" ref="K58" si="78">(SUM(K60))</f>
        <v>0</v>
      </c>
      <c r="L58" s="150">
        <f t="shared" si="35"/>
        <v>0</v>
      </c>
      <c r="M58" s="57">
        <f>SUM(M60)</f>
        <v>0</v>
      </c>
      <c r="N58" s="57">
        <f>SUM(N60)</f>
        <v>0</v>
      </c>
      <c r="O58" s="57">
        <f>SUM(O60)</f>
        <v>0</v>
      </c>
      <c r="P58" s="57">
        <f>SUM(P60)</f>
        <v>0</v>
      </c>
      <c r="Q58" s="264" t="s">
        <v>45</v>
      </c>
      <c r="R58" s="265"/>
      <c r="S58" s="265"/>
      <c r="T58" s="265"/>
      <c r="U58" s="265"/>
    </row>
    <row r="59" spans="1:21" x14ac:dyDescent="0.2">
      <c r="A59" s="182" t="s">
        <v>174</v>
      </c>
      <c r="B59" s="67" t="s">
        <v>44</v>
      </c>
      <c r="C59" s="57"/>
      <c r="D59" s="57"/>
      <c r="E59" s="57"/>
      <c r="F59" s="57"/>
      <c r="G59" s="57"/>
      <c r="H59" s="57"/>
      <c r="I59" s="57"/>
      <c r="J59" s="57"/>
      <c r="K59" s="57"/>
      <c r="L59" s="150">
        <v>0</v>
      </c>
      <c r="M59" s="57"/>
      <c r="N59" s="57"/>
      <c r="O59" s="57"/>
      <c r="P59" s="57"/>
      <c r="Q59" s="163"/>
      <c r="R59" s="163"/>
      <c r="S59" s="163"/>
      <c r="T59" s="163"/>
      <c r="U59" s="163"/>
    </row>
    <row r="60" spans="1:21" s="62" customFormat="1" ht="25.5" x14ac:dyDescent="0.2">
      <c r="A60" s="71" t="s">
        <v>166</v>
      </c>
      <c r="B60" s="72" t="s">
        <v>24</v>
      </c>
      <c r="C60" s="73">
        <f t="shared" si="72"/>
        <v>2497</v>
      </c>
      <c r="D60" s="73">
        <f t="shared" si="72"/>
        <v>0</v>
      </c>
      <c r="E60" s="73">
        <f t="shared" si="72"/>
        <v>0</v>
      </c>
      <c r="F60" s="73">
        <f t="shared" si="72"/>
        <v>110000</v>
      </c>
      <c r="G60" s="73">
        <f t="shared" si="72"/>
        <v>110000</v>
      </c>
      <c r="H60" s="73">
        <f t="shared" si="72"/>
        <v>230000</v>
      </c>
      <c r="I60" s="73">
        <f t="shared" si="72"/>
        <v>1000000</v>
      </c>
      <c r="J60" s="73">
        <f t="shared" si="72"/>
        <v>1000000</v>
      </c>
      <c r="K60" s="73">
        <f t="shared" si="72"/>
        <v>0</v>
      </c>
      <c r="L60" s="150">
        <f t="shared" si="35"/>
        <v>0</v>
      </c>
      <c r="M60" s="73">
        <f t="shared" si="73"/>
        <v>0</v>
      </c>
      <c r="N60" s="73">
        <f t="shared" si="73"/>
        <v>0</v>
      </c>
      <c r="O60" s="73">
        <f t="shared" si="73"/>
        <v>0</v>
      </c>
      <c r="P60" s="73">
        <f t="shared" si="73"/>
        <v>0</v>
      </c>
    </row>
    <row r="61" spans="1:21" s="62" customFormat="1" ht="25.5" x14ac:dyDescent="0.2">
      <c r="A61" s="71" t="s">
        <v>167</v>
      </c>
      <c r="B61" s="72" t="s">
        <v>168</v>
      </c>
      <c r="C61" s="73">
        <f t="shared" si="72"/>
        <v>2497</v>
      </c>
      <c r="D61" s="73">
        <f t="shared" si="72"/>
        <v>0</v>
      </c>
      <c r="E61" s="73">
        <f t="shared" si="72"/>
        <v>0</v>
      </c>
      <c r="F61" s="73">
        <f t="shared" si="72"/>
        <v>110000</v>
      </c>
      <c r="G61" s="73">
        <f t="shared" si="72"/>
        <v>110000</v>
      </c>
      <c r="H61" s="73">
        <f t="shared" si="72"/>
        <v>230000</v>
      </c>
      <c r="I61" s="73">
        <f t="shared" si="72"/>
        <v>1000000</v>
      </c>
      <c r="J61" s="73">
        <f t="shared" si="72"/>
        <v>1000000</v>
      </c>
      <c r="K61" s="73">
        <f t="shared" si="72"/>
        <v>0</v>
      </c>
      <c r="L61" s="150">
        <f t="shared" si="35"/>
        <v>0</v>
      </c>
      <c r="M61" s="73">
        <f t="shared" si="73"/>
        <v>0</v>
      </c>
      <c r="N61" s="73">
        <f t="shared" si="73"/>
        <v>0</v>
      </c>
      <c r="O61" s="73">
        <f t="shared" si="73"/>
        <v>0</v>
      </c>
      <c r="P61" s="73">
        <f t="shared" si="73"/>
        <v>0</v>
      </c>
    </row>
    <row r="62" spans="1:21" s="62" customFormat="1" ht="25.5" x14ac:dyDescent="0.2">
      <c r="A62" s="71" t="s">
        <v>169</v>
      </c>
      <c r="B62" s="72" t="s">
        <v>170</v>
      </c>
      <c r="C62" s="73">
        <f>(C63)</f>
        <v>2497</v>
      </c>
      <c r="D62" s="73">
        <f>(D63)</f>
        <v>0</v>
      </c>
      <c r="E62" s="73">
        <v>0</v>
      </c>
      <c r="F62" s="73">
        <v>110000</v>
      </c>
      <c r="G62" s="73">
        <v>110000</v>
      </c>
      <c r="H62" s="73">
        <v>230000</v>
      </c>
      <c r="I62" s="73">
        <v>1000000</v>
      </c>
      <c r="J62" s="73">
        <v>1000000</v>
      </c>
      <c r="K62" s="73">
        <v>0</v>
      </c>
      <c r="L62" s="150">
        <f t="shared" si="35"/>
        <v>0</v>
      </c>
      <c r="M62" s="73"/>
      <c r="N62" s="73"/>
      <c r="O62" s="73"/>
      <c r="P62" s="73"/>
    </row>
    <row r="63" spans="1:21" ht="25.5" x14ac:dyDescent="0.2">
      <c r="A63" s="63">
        <v>4511</v>
      </c>
      <c r="B63" s="64" t="s">
        <v>170</v>
      </c>
      <c r="C63" s="65">
        <v>2497</v>
      </c>
      <c r="D63" s="65">
        <v>0</v>
      </c>
      <c r="E63" s="65">
        <v>0</v>
      </c>
      <c r="F63" s="157">
        <v>110000</v>
      </c>
      <c r="G63" s="188">
        <v>110000</v>
      </c>
      <c r="H63" s="188">
        <v>230000</v>
      </c>
      <c r="I63" s="215">
        <v>1000000</v>
      </c>
      <c r="J63" s="215">
        <v>1000000</v>
      </c>
      <c r="K63" s="215">
        <v>0</v>
      </c>
      <c r="L63" s="150">
        <f t="shared" si="35"/>
        <v>0</v>
      </c>
      <c r="M63" s="65">
        <v>0</v>
      </c>
      <c r="N63" s="65">
        <v>0</v>
      </c>
      <c r="O63" s="65">
        <v>0</v>
      </c>
      <c r="P63" s="65">
        <v>0</v>
      </c>
    </row>
    <row r="64" spans="1:21" ht="25.5" x14ac:dyDescent="0.2">
      <c r="A64" s="51" t="s">
        <v>133</v>
      </c>
      <c r="B64" s="52" t="s">
        <v>171</v>
      </c>
      <c r="C64" s="53">
        <v>31657.54</v>
      </c>
      <c r="D64" s="53">
        <f t="shared" ref="D64:G64" si="79">(SUM(D65+D88+D89+D96+D112+D135+D118))</f>
        <v>13263.786581724069</v>
      </c>
      <c r="E64" s="74">
        <f t="shared" si="79"/>
        <v>13338.642245669918</v>
      </c>
      <c r="F64" s="74">
        <f t="shared" si="79"/>
        <v>16531.110722012076</v>
      </c>
      <c r="G64" s="74">
        <f t="shared" si="79"/>
        <v>16531.110722012076</v>
      </c>
      <c r="H64" s="74">
        <f>(SUM(H65+H88+H89+H96+H112+H135+H118+H190+H107+H196))</f>
        <v>55166.891233658505</v>
      </c>
      <c r="I64" s="216">
        <f>(SUM(I65+I88+I89+I96+I107+I112+I135+I118+I190+I196+I152+I169+I176))</f>
        <v>83519</v>
      </c>
      <c r="J64" s="216">
        <f>(SUM(J65+J88+J89+J96+J107+J112+J135+J118+J190+J196+J152+J169+J176))</f>
        <v>83519</v>
      </c>
      <c r="K64" s="216">
        <f>(SUM(K65+K88+K89+K96+K107+K112+K135+K118+K190+K196+K152+K169+K176))</f>
        <v>38942.379999999997</v>
      </c>
      <c r="L64" s="150">
        <f t="shared" si="35"/>
        <v>46.626971108370547</v>
      </c>
      <c r="M64" s="53">
        <f>SUM(M65+M89+M112+M135+M118)</f>
        <v>0</v>
      </c>
      <c r="N64" s="53">
        <f>SUM(N65+N89+N112+N135+N118)</f>
        <v>0</v>
      </c>
      <c r="O64" s="53">
        <f>SUM(O65+O89+O112+O135+O118)</f>
        <v>0</v>
      </c>
      <c r="P64" s="53">
        <f>SUM(P65+P89+P112+P135+P118)</f>
        <v>0</v>
      </c>
    </row>
    <row r="65" spans="1:16" ht="51" x14ac:dyDescent="0.2">
      <c r="A65" s="55" t="s">
        <v>172</v>
      </c>
      <c r="B65" s="56" t="s">
        <v>173</v>
      </c>
      <c r="C65" s="57">
        <f t="shared" ref="C65:F65" si="80">(SUM(C67))</f>
        <v>2344.33</v>
      </c>
      <c r="D65" s="57">
        <f t="shared" si="80"/>
        <v>4645.298294511912</v>
      </c>
      <c r="E65" s="57">
        <f t="shared" si="80"/>
        <v>4645.298294511912</v>
      </c>
      <c r="F65" s="57">
        <f t="shared" si="80"/>
        <v>5000</v>
      </c>
      <c r="G65" s="57">
        <f t="shared" ref="G65:I65" si="81">(SUM(G67))</f>
        <v>5000</v>
      </c>
      <c r="H65" s="57">
        <f t="shared" ref="H65" si="82">(SUM(H67))</f>
        <v>13000</v>
      </c>
      <c r="I65" s="57">
        <f t="shared" si="81"/>
        <v>16228</v>
      </c>
      <c r="J65" s="57">
        <f t="shared" ref="J65" si="83">(SUM(J67))</f>
        <v>16228</v>
      </c>
      <c r="K65" s="57">
        <f t="shared" ref="K65" si="84">(SUM(K67))</f>
        <v>3061.34</v>
      </c>
      <c r="L65" s="150">
        <f t="shared" si="35"/>
        <v>18.864555089967958</v>
      </c>
      <c r="M65" s="57">
        <f t="shared" ref="M65:P65" si="85">SUM(M67)</f>
        <v>0</v>
      </c>
      <c r="N65" s="57">
        <f t="shared" si="85"/>
        <v>0</v>
      </c>
      <c r="O65" s="57">
        <f t="shared" si="85"/>
        <v>0</v>
      </c>
      <c r="P65" s="57">
        <f t="shared" si="85"/>
        <v>0</v>
      </c>
    </row>
    <row r="66" spans="1:16" x14ac:dyDescent="0.2">
      <c r="A66" s="58" t="s">
        <v>174</v>
      </c>
      <c r="B66" s="56" t="s">
        <v>44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150">
        <v>0</v>
      </c>
      <c r="M66" s="57"/>
      <c r="N66" s="57"/>
      <c r="O66" s="57"/>
      <c r="P66" s="57"/>
    </row>
    <row r="67" spans="1:16" s="62" customFormat="1" x14ac:dyDescent="0.2">
      <c r="A67" s="59">
        <v>3</v>
      </c>
      <c r="B67" s="60" t="s">
        <v>22</v>
      </c>
      <c r="C67" s="61">
        <f t="shared" ref="C67:K67" si="86">(SUM(C68))</f>
        <v>2344.33</v>
      </c>
      <c r="D67" s="61">
        <f t="shared" si="86"/>
        <v>4645.298294511912</v>
      </c>
      <c r="E67" s="61">
        <f t="shared" si="86"/>
        <v>4645.298294511912</v>
      </c>
      <c r="F67" s="61">
        <f t="shared" si="86"/>
        <v>5000</v>
      </c>
      <c r="G67" s="61">
        <f t="shared" si="86"/>
        <v>5000</v>
      </c>
      <c r="H67" s="61">
        <f t="shared" si="86"/>
        <v>13000</v>
      </c>
      <c r="I67" s="61">
        <f t="shared" si="86"/>
        <v>16228</v>
      </c>
      <c r="J67" s="61">
        <f t="shared" si="86"/>
        <v>16228</v>
      </c>
      <c r="K67" s="61">
        <f t="shared" si="86"/>
        <v>3061.34</v>
      </c>
      <c r="L67" s="150">
        <f t="shared" si="35"/>
        <v>18.864555089967958</v>
      </c>
      <c r="M67" s="61">
        <f t="shared" ref="M67:P67" si="87">SUM(M68)</f>
        <v>0</v>
      </c>
      <c r="N67" s="61">
        <f t="shared" si="87"/>
        <v>0</v>
      </c>
      <c r="O67" s="61">
        <f t="shared" si="87"/>
        <v>0</v>
      </c>
      <c r="P67" s="61">
        <f t="shared" si="87"/>
        <v>0</v>
      </c>
    </row>
    <row r="68" spans="1:16" s="62" customFormat="1" x14ac:dyDescent="0.2">
      <c r="A68" s="59">
        <v>32</v>
      </c>
      <c r="B68" s="60" t="s">
        <v>30</v>
      </c>
      <c r="C68" s="61">
        <f t="shared" ref="C68:F68" si="88">(C69+C73+C77+C79)</f>
        <v>2344.33</v>
      </c>
      <c r="D68" s="61">
        <f t="shared" si="88"/>
        <v>4645.298294511912</v>
      </c>
      <c r="E68" s="61">
        <f t="shared" si="88"/>
        <v>4645.298294511912</v>
      </c>
      <c r="F68" s="61">
        <f t="shared" si="88"/>
        <v>5000</v>
      </c>
      <c r="G68" s="61">
        <f t="shared" ref="G68:I68" si="89">(G69+G73+G77+G79)</f>
        <v>5000</v>
      </c>
      <c r="H68" s="61">
        <f t="shared" ref="H68" si="90">(H69+H73+H77+H79)</f>
        <v>13000</v>
      </c>
      <c r="I68" s="61">
        <f t="shared" si="89"/>
        <v>16228</v>
      </c>
      <c r="J68" s="61">
        <f t="shared" ref="J68" si="91">(J69+J73+J77+J79)</f>
        <v>16228</v>
      </c>
      <c r="K68" s="61">
        <f t="shared" ref="K68" si="92">(K69+K73+K77+K79)</f>
        <v>3061.34</v>
      </c>
      <c r="L68" s="150">
        <f t="shared" si="35"/>
        <v>18.864555089967958</v>
      </c>
      <c r="M68" s="61">
        <f>SUM(M79)</f>
        <v>0</v>
      </c>
      <c r="N68" s="61">
        <f>SUM(N79)</f>
        <v>0</v>
      </c>
      <c r="O68" s="61">
        <f>SUM(O79)</f>
        <v>0</v>
      </c>
      <c r="P68" s="61">
        <f>SUM(P79)</f>
        <v>0</v>
      </c>
    </row>
    <row r="69" spans="1:16" s="62" customFormat="1" x14ac:dyDescent="0.2">
      <c r="A69" s="59">
        <v>321</v>
      </c>
      <c r="B69" s="60" t="s">
        <v>84</v>
      </c>
      <c r="C69" s="61">
        <f t="shared" ref="C69:C78" si="93">(D69+E69+K69++M69+N69+O69+P69)</f>
        <v>0</v>
      </c>
      <c r="D69" s="61">
        <f>(D70+D71+D72)</f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150">
        <v>0</v>
      </c>
      <c r="M69" s="61"/>
      <c r="N69" s="61"/>
      <c r="O69" s="61"/>
      <c r="P69" s="61"/>
    </row>
    <row r="70" spans="1:16" s="62" customFormat="1" x14ac:dyDescent="0.2">
      <c r="A70" s="63">
        <v>3211</v>
      </c>
      <c r="B70" s="64" t="s">
        <v>85</v>
      </c>
      <c r="C70" s="65">
        <f t="shared" si="93"/>
        <v>0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150">
        <v>0</v>
      </c>
      <c r="M70" s="65"/>
      <c r="N70" s="65"/>
      <c r="O70" s="65"/>
      <c r="P70" s="65"/>
    </row>
    <row r="71" spans="1:16" s="62" customFormat="1" x14ac:dyDescent="0.2">
      <c r="A71" s="63">
        <v>3213</v>
      </c>
      <c r="B71" s="64" t="s">
        <v>138</v>
      </c>
      <c r="C71" s="65">
        <f t="shared" si="93"/>
        <v>0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150">
        <v>0</v>
      </c>
      <c r="M71" s="65"/>
      <c r="N71" s="65"/>
      <c r="O71" s="65"/>
      <c r="P71" s="65"/>
    </row>
    <row r="72" spans="1:16" s="62" customFormat="1" x14ac:dyDescent="0.2">
      <c r="A72" s="63">
        <v>3214</v>
      </c>
      <c r="B72" s="64" t="s">
        <v>139</v>
      </c>
      <c r="C72" s="65">
        <f t="shared" si="93"/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150">
        <v>0</v>
      </c>
      <c r="M72" s="65"/>
      <c r="N72" s="65"/>
      <c r="O72" s="65"/>
      <c r="P72" s="65"/>
    </row>
    <row r="73" spans="1:16" s="62" customFormat="1" x14ac:dyDescent="0.2">
      <c r="A73" s="75">
        <v>322</v>
      </c>
      <c r="B73" s="76" t="s">
        <v>140</v>
      </c>
      <c r="C73" s="61">
        <f t="shared" si="93"/>
        <v>0</v>
      </c>
      <c r="D73" s="77">
        <f>(SUM(D74:D76))</f>
        <v>0</v>
      </c>
      <c r="E73" s="77">
        <v>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0</v>
      </c>
      <c r="L73" s="150">
        <v>0</v>
      </c>
      <c r="M73" s="77"/>
      <c r="N73" s="77"/>
      <c r="O73" s="77"/>
      <c r="P73" s="77"/>
    </row>
    <row r="74" spans="1:16" s="62" customFormat="1" ht="25.5" x14ac:dyDescent="0.2">
      <c r="A74" s="63">
        <v>3221</v>
      </c>
      <c r="B74" s="64" t="s">
        <v>141</v>
      </c>
      <c r="C74" s="65">
        <f t="shared" si="93"/>
        <v>0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150">
        <v>0</v>
      </c>
      <c r="M74" s="65"/>
      <c r="N74" s="65"/>
      <c r="O74" s="65"/>
      <c r="P74" s="65"/>
    </row>
    <row r="75" spans="1:16" s="62" customFormat="1" x14ac:dyDescent="0.2">
      <c r="A75" s="63">
        <v>3222</v>
      </c>
      <c r="B75" s="64" t="s">
        <v>90</v>
      </c>
      <c r="C75" s="65">
        <f t="shared" si="93"/>
        <v>0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150">
        <v>0</v>
      </c>
      <c r="M75" s="65"/>
      <c r="N75" s="65"/>
      <c r="O75" s="65"/>
      <c r="P75" s="65"/>
    </row>
    <row r="76" spans="1:16" s="62" customFormat="1" x14ac:dyDescent="0.2">
      <c r="A76" s="63">
        <v>3225</v>
      </c>
      <c r="B76" s="64" t="s">
        <v>175</v>
      </c>
      <c r="C76" s="65">
        <f t="shared" si="93"/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150">
        <v>0</v>
      </c>
      <c r="M76" s="65"/>
      <c r="N76" s="65"/>
      <c r="O76" s="65"/>
      <c r="P76" s="65"/>
    </row>
    <row r="77" spans="1:16" s="62" customFormat="1" x14ac:dyDescent="0.2">
      <c r="A77" s="59">
        <v>323</v>
      </c>
      <c r="B77" s="60" t="s">
        <v>95</v>
      </c>
      <c r="C77" s="61">
        <f t="shared" si="93"/>
        <v>0</v>
      </c>
      <c r="D77" s="61">
        <f>(SUM(D78))</f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150">
        <v>0</v>
      </c>
      <c r="M77" s="61"/>
      <c r="N77" s="61"/>
      <c r="O77" s="61"/>
      <c r="P77" s="61"/>
    </row>
    <row r="78" spans="1:16" s="62" customFormat="1" x14ac:dyDescent="0.2">
      <c r="A78" s="63">
        <v>3237</v>
      </c>
      <c r="B78" s="64" t="s">
        <v>149</v>
      </c>
      <c r="C78" s="65">
        <f t="shared" si="93"/>
        <v>0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150">
        <v>0</v>
      </c>
      <c r="M78" s="65"/>
      <c r="N78" s="65"/>
      <c r="O78" s="65"/>
      <c r="P78" s="65"/>
    </row>
    <row r="79" spans="1:16" s="62" customFormat="1" ht="25.5" x14ac:dyDescent="0.2">
      <c r="A79" s="59">
        <v>329</v>
      </c>
      <c r="B79" s="60" t="s">
        <v>150</v>
      </c>
      <c r="C79" s="61">
        <f>(SUM(C80:C81))</f>
        <v>2344.33</v>
      </c>
      <c r="D79" s="61">
        <v>4645.298294511912</v>
      </c>
      <c r="E79" s="61">
        <v>4645.298294511912</v>
      </c>
      <c r="F79" s="61">
        <v>5000</v>
      </c>
      <c r="G79" s="61">
        <v>5000</v>
      </c>
      <c r="H79" s="61">
        <v>13000</v>
      </c>
      <c r="I79" s="61">
        <v>16228</v>
      </c>
      <c r="J79" s="61">
        <v>16228</v>
      </c>
      <c r="K79" s="61">
        <v>3061.34</v>
      </c>
      <c r="L79" s="150">
        <f t="shared" si="35"/>
        <v>18.864555089967958</v>
      </c>
      <c r="M79" s="61">
        <f>SUM(M88)</f>
        <v>0</v>
      </c>
      <c r="N79" s="61">
        <f>SUM(N88)</f>
        <v>0</v>
      </c>
      <c r="O79" s="61">
        <f>SUM(O88)</f>
        <v>0</v>
      </c>
      <c r="P79" s="61">
        <f>SUM(P88)</f>
        <v>0</v>
      </c>
    </row>
    <row r="80" spans="1:16" s="62" customFormat="1" ht="25.5" x14ac:dyDescent="0.2">
      <c r="A80" s="59">
        <v>3299</v>
      </c>
      <c r="B80" s="60" t="s">
        <v>150</v>
      </c>
      <c r="C80" s="198">
        <v>2344.33</v>
      </c>
      <c r="D80" s="61">
        <v>4645.298294511912</v>
      </c>
      <c r="E80" s="61">
        <v>4645.298294511912</v>
      </c>
      <c r="F80" s="61">
        <v>5000</v>
      </c>
      <c r="G80" s="61">
        <v>5000</v>
      </c>
      <c r="H80" s="77">
        <v>13000</v>
      </c>
      <c r="I80" s="205">
        <v>16228</v>
      </c>
      <c r="J80" s="205">
        <v>16228</v>
      </c>
      <c r="K80" s="205">
        <v>3061.34</v>
      </c>
      <c r="L80" s="150">
        <f t="shared" si="35"/>
        <v>18.864555089967958</v>
      </c>
      <c r="M80" s="61"/>
      <c r="N80" s="61"/>
      <c r="O80" s="61"/>
      <c r="P80" s="61"/>
    </row>
    <row r="81" spans="1:16" ht="51" x14ac:dyDescent="0.2">
      <c r="A81" s="55" t="s">
        <v>176</v>
      </c>
      <c r="B81" s="56" t="s">
        <v>177</v>
      </c>
      <c r="C81" s="57">
        <f t="shared" ref="C81:F81" si="94">(SUM(C83))</f>
        <v>0</v>
      </c>
      <c r="D81" s="57">
        <f t="shared" si="94"/>
        <v>1990.8421262193906</v>
      </c>
      <c r="E81" s="57">
        <f t="shared" si="94"/>
        <v>265.44561682925212</v>
      </c>
      <c r="F81" s="57">
        <f t="shared" si="94"/>
        <v>1175.6300000000001</v>
      </c>
      <c r="G81" s="57">
        <f t="shared" ref="G81:I81" si="95">(SUM(G83))</f>
        <v>1175.6300000000001</v>
      </c>
      <c r="H81" s="57">
        <f t="shared" ref="H81" si="96">(SUM(H83))</f>
        <v>10000</v>
      </c>
      <c r="I81" s="57">
        <f t="shared" si="95"/>
        <v>10000</v>
      </c>
      <c r="J81" s="57">
        <f t="shared" ref="J81" si="97">(SUM(J83))</f>
        <v>10000</v>
      </c>
      <c r="K81" s="57">
        <f t="shared" ref="K81" si="98">(SUM(K83))</f>
        <v>650</v>
      </c>
      <c r="L81" s="150">
        <f t="shared" si="35"/>
        <v>6.5</v>
      </c>
      <c r="M81" s="57">
        <f t="shared" ref="M81:P81" si="99">SUM(M83)</f>
        <v>0</v>
      </c>
      <c r="N81" s="57">
        <f t="shared" si="99"/>
        <v>0</v>
      </c>
      <c r="O81" s="57">
        <f t="shared" si="99"/>
        <v>0</v>
      </c>
      <c r="P81" s="57">
        <f t="shared" si="99"/>
        <v>0</v>
      </c>
    </row>
    <row r="82" spans="1:16" x14ac:dyDescent="0.2">
      <c r="A82" s="58" t="s">
        <v>174</v>
      </c>
      <c r="B82" s="56" t="s">
        <v>44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150">
        <v>0</v>
      </c>
      <c r="M82" s="57"/>
      <c r="N82" s="57"/>
      <c r="O82" s="57"/>
      <c r="P82" s="57"/>
    </row>
    <row r="83" spans="1:16" x14ac:dyDescent="0.2">
      <c r="A83" s="59">
        <v>3</v>
      </c>
      <c r="B83" s="60" t="s">
        <v>22</v>
      </c>
      <c r="C83" s="61">
        <f>(SUM(C87))</f>
        <v>0</v>
      </c>
      <c r="D83" s="61">
        <f t="shared" ref="D83:H83" si="100">(SUM(D88))</f>
        <v>1990.8421262193906</v>
      </c>
      <c r="E83" s="61">
        <f t="shared" si="100"/>
        <v>265.44561682925212</v>
      </c>
      <c r="F83" s="61">
        <f t="shared" si="100"/>
        <v>1175.6300000000001</v>
      </c>
      <c r="G83" s="61">
        <f t="shared" si="100"/>
        <v>1175.6300000000001</v>
      </c>
      <c r="H83" s="61">
        <f t="shared" si="100"/>
        <v>10000</v>
      </c>
      <c r="I83" s="61">
        <f t="shared" ref="I83:J83" si="101">(SUM(I88))</f>
        <v>10000</v>
      </c>
      <c r="J83" s="61">
        <f t="shared" si="101"/>
        <v>10000</v>
      </c>
      <c r="K83" s="61">
        <f t="shared" ref="K83" si="102">(SUM(K88))</f>
        <v>650</v>
      </c>
      <c r="L83" s="150">
        <f t="shared" si="35"/>
        <v>6.5</v>
      </c>
      <c r="M83" s="61">
        <f t="shared" ref="M83:P85" si="103">SUM(M84)</f>
        <v>0</v>
      </c>
      <c r="N83" s="61">
        <f t="shared" si="103"/>
        <v>0</v>
      </c>
      <c r="O83" s="61">
        <f t="shared" si="103"/>
        <v>0</v>
      </c>
      <c r="P83" s="61">
        <f t="shared" si="103"/>
        <v>0</v>
      </c>
    </row>
    <row r="84" spans="1:16" s="62" customFormat="1" x14ac:dyDescent="0.2">
      <c r="A84" s="59">
        <v>32</v>
      </c>
      <c r="B84" s="60" t="s">
        <v>30</v>
      </c>
      <c r="C84" s="61">
        <f t="shared" ref="C84:K85" si="104">(SUM(C85))</f>
        <v>0</v>
      </c>
      <c r="D84" s="61">
        <f t="shared" si="104"/>
        <v>0</v>
      </c>
      <c r="E84" s="61">
        <f t="shared" si="104"/>
        <v>0</v>
      </c>
      <c r="F84" s="61">
        <f t="shared" si="104"/>
        <v>0</v>
      </c>
      <c r="G84" s="61">
        <f t="shared" si="104"/>
        <v>0</v>
      </c>
      <c r="H84" s="61">
        <f t="shared" si="104"/>
        <v>0</v>
      </c>
      <c r="I84" s="61">
        <f t="shared" si="104"/>
        <v>0</v>
      </c>
      <c r="J84" s="61">
        <f t="shared" si="104"/>
        <v>0</v>
      </c>
      <c r="K84" s="61">
        <f t="shared" si="104"/>
        <v>0</v>
      </c>
      <c r="L84" s="150">
        <v>0</v>
      </c>
      <c r="M84" s="61">
        <f t="shared" si="103"/>
        <v>0</v>
      </c>
      <c r="N84" s="61">
        <f t="shared" si="103"/>
        <v>0</v>
      </c>
      <c r="O84" s="61">
        <f t="shared" si="103"/>
        <v>0</v>
      </c>
      <c r="P84" s="61">
        <f t="shared" si="103"/>
        <v>0</v>
      </c>
    </row>
    <row r="85" spans="1:16" s="62" customFormat="1" x14ac:dyDescent="0.2">
      <c r="A85" s="59">
        <v>323</v>
      </c>
      <c r="B85" s="60" t="s">
        <v>95</v>
      </c>
      <c r="C85" s="61">
        <f t="shared" si="104"/>
        <v>0</v>
      </c>
      <c r="D85" s="61">
        <f t="shared" si="104"/>
        <v>0</v>
      </c>
      <c r="E85" s="61">
        <f t="shared" si="104"/>
        <v>0</v>
      </c>
      <c r="F85" s="61">
        <f t="shared" si="104"/>
        <v>0</v>
      </c>
      <c r="G85" s="61">
        <f t="shared" si="104"/>
        <v>0</v>
      </c>
      <c r="H85" s="61">
        <f t="shared" si="104"/>
        <v>0</v>
      </c>
      <c r="I85" s="61">
        <f t="shared" si="104"/>
        <v>0</v>
      </c>
      <c r="J85" s="61">
        <f t="shared" si="104"/>
        <v>0</v>
      </c>
      <c r="K85" s="61">
        <f t="shared" si="104"/>
        <v>0</v>
      </c>
      <c r="L85" s="150">
        <v>0</v>
      </c>
      <c r="M85" s="61">
        <f t="shared" si="103"/>
        <v>0</v>
      </c>
      <c r="N85" s="61">
        <f t="shared" si="103"/>
        <v>0</v>
      </c>
      <c r="O85" s="61">
        <f t="shared" si="103"/>
        <v>0</v>
      </c>
      <c r="P85" s="61">
        <f t="shared" si="103"/>
        <v>0</v>
      </c>
    </row>
    <row r="86" spans="1:16" s="62" customFormat="1" x14ac:dyDescent="0.2">
      <c r="A86" s="63">
        <v>3237</v>
      </c>
      <c r="B86" s="64" t="s">
        <v>149</v>
      </c>
      <c r="C86" s="65">
        <f>(D86)</f>
        <v>0</v>
      </c>
      <c r="D86" s="65">
        <v>0</v>
      </c>
      <c r="E86" s="65">
        <v>0</v>
      </c>
      <c r="F86" s="65">
        <v>0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150">
        <v>0</v>
      </c>
      <c r="M86" s="65"/>
      <c r="N86" s="65"/>
      <c r="O86" s="65"/>
      <c r="P86" s="65"/>
    </row>
    <row r="87" spans="1:16" s="62" customFormat="1" x14ac:dyDescent="0.2">
      <c r="A87" s="63">
        <v>329</v>
      </c>
      <c r="B87" s="64" t="s">
        <v>150</v>
      </c>
      <c r="C87" s="61">
        <v>0</v>
      </c>
      <c r="D87" s="61">
        <f t="shared" ref="D87:J87" si="105">(SUM(D88))</f>
        <v>1990.8421262193906</v>
      </c>
      <c r="E87" s="61">
        <f t="shared" si="105"/>
        <v>265.44561682925212</v>
      </c>
      <c r="F87" s="61">
        <f t="shared" si="105"/>
        <v>1175.6300000000001</v>
      </c>
      <c r="G87" s="61">
        <f t="shared" si="105"/>
        <v>1175.6300000000001</v>
      </c>
      <c r="H87" s="61">
        <f t="shared" si="105"/>
        <v>10000</v>
      </c>
      <c r="I87" s="61">
        <f t="shared" si="105"/>
        <v>10000</v>
      </c>
      <c r="J87" s="61">
        <f t="shared" si="105"/>
        <v>10000</v>
      </c>
      <c r="K87" s="61">
        <v>650</v>
      </c>
      <c r="L87" s="150">
        <f t="shared" ref="L87:L147" si="106">K87/J87*100</f>
        <v>6.5</v>
      </c>
      <c r="M87" s="65"/>
      <c r="N87" s="65"/>
      <c r="O87" s="65"/>
      <c r="P87" s="65"/>
    </row>
    <row r="88" spans="1:16" x14ac:dyDescent="0.2">
      <c r="A88" s="63">
        <v>3299</v>
      </c>
      <c r="B88" s="64" t="s">
        <v>150</v>
      </c>
      <c r="C88" s="65">
        <v>0</v>
      </c>
      <c r="D88" s="65">
        <v>1990.8421262193906</v>
      </c>
      <c r="E88" s="65">
        <v>265.44561682925212</v>
      </c>
      <c r="F88" s="65">
        <v>1175.6300000000001</v>
      </c>
      <c r="G88" s="65">
        <v>1175.6300000000001</v>
      </c>
      <c r="H88" s="200">
        <v>10000</v>
      </c>
      <c r="I88" s="215">
        <v>10000</v>
      </c>
      <c r="J88" s="215">
        <v>10000</v>
      </c>
      <c r="K88" s="215">
        <v>650</v>
      </c>
      <c r="L88" s="150">
        <f t="shared" si="106"/>
        <v>6.5</v>
      </c>
      <c r="M88" s="65"/>
      <c r="N88" s="65"/>
      <c r="O88" s="65"/>
      <c r="P88" s="65"/>
    </row>
    <row r="89" spans="1:16" ht="51" x14ac:dyDescent="0.2">
      <c r="A89" s="55" t="s">
        <v>178</v>
      </c>
      <c r="B89" s="56" t="s">
        <v>179</v>
      </c>
      <c r="C89" s="83">
        <f t="shared" ref="C89:F89" si="107">(SUM(C91))</f>
        <v>0</v>
      </c>
      <c r="D89" s="57">
        <f t="shared" si="107"/>
        <v>256.95135709071604</v>
      </c>
      <c r="E89" s="57">
        <f t="shared" si="107"/>
        <v>530.89123365850423</v>
      </c>
      <c r="F89" s="57">
        <f t="shared" si="107"/>
        <v>530.89123365850423</v>
      </c>
      <c r="G89" s="57">
        <f t="shared" ref="G89:I89" si="108">(SUM(G91))</f>
        <v>530.89123365850423</v>
      </c>
      <c r="H89" s="57">
        <f t="shared" ref="H89" si="109">(SUM(H91))</f>
        <v>530.89123365850423</v>
      </c>
      <c r="I89" s="57">
        <f t="shared" si="108"/>
        <v>1060</v>
      </c>
      <c r="J89" s="57">
        <f t="shared" ref="J89" si="110">(SUM(J91))</f>
        <v>1060</v>
      </c>
      <c r="K89" s="57">
        <f t="shared" ref="K89" si="111">(SUM(K91))</f>
        <v>0</v>
      </c>
      <c r="L89" s="150">
        <f t="shared" si="106"/>
        <v>0</v>
      </c>
      <c r="M89" s="57">
        <f t="shared" ref="M89:P89" si="112">SUM(M91)</f>
        <v>0</v>
      </c>
      <c r="N89" s="57">
        <f t="shared" si="112"/>
        <v>0</v>
      </c>
      <c r="O89" s="57">
        <f t="shared" si="112"/>
        <v>0</v>
      </c>
      <c r="P89" s="57">
        <f t="shared" si="112"/>
        <v>0</v>
      </c>
    </row>
    <row r="90" spans="1:16" x14ac:dyDescent="0.2">
      <c r="A90" s="58" t="s">
        <v>174</v>
      </c>
      <c r="B90" s="56" t="s">
        <v>44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150">
        <v>0</v>
      </c>
      <c r="M90" s="57"/>
      <c r="N90" s="57"/>
      <c r="O90" s="57"/>
      <c r="P90" s="57"/>
    </row>
    <row r="91" spans="1:16" x14ac:dyDescent="0.2">
      <c r="A91" s="59">
        <v>3</v>
      </c>
      <c r="B91" s="60" t="s">
        <v>22</v>
      </c>
      <c r="C91" s="61">
        <f t="shared" ref="C91:K92" si="113">(SUM(C92))</f>
        <v>0</v>
      </c>
      <c r="D91" s="61">
        <f t="shared" si="113"/>
        <v>256.95135709071604</v>
      </c>
      <c r="E91" s="61">
        <f t="shared" si="113"/>
        <v>530.89123365850423</v>
      </c>
      <c r="F91" s="61">
        <f t="shared" si="113"/>
        <v>530.89123365850423</v>
      </c>
      <c r="G91" s="61">
        <f t="shared" si="113"/>
        <v>530.89123365850423</v>
      </c>
      <c r="H91" s="61">
        <f t="shared" si="113"/>
        <v>530.89123365850423</v>
      </c>
      <c r="I91" s="61">
        <f t="shared" si="113"/>
        <v>1060</v>
      </c>
      <c r="J91" s="61">
        <f t="shared" si="113"/>
        <v>1060</v>
      </c>
      <c r="K91" s="61">
        <f t="shared" si="113"/>
        <v>0</v>
      </c>
      <c r="L91" s="150">
        <f t="shared" si="106"/>
        <v>0</v>
      </c>
      <c r="M91" s="61">
        <f t="shared" ref="M91:P92" si="114">SUM(M92)</f>
        <v>0</v>
      </c>
      <c r="N91" s="61">
        <f t="shared" si="114"/>
        <v>0</v>
      </c>
      <c r="O91" s="61">
        <f t="shared" si="114"/>
        <v>0</v>
      </c>
      <c r="P91" s="61">
        <f t="shared" si="114"/>
        <v>0</v>
      </c>
    </row>
    <row r="92" spans="1:16" s="62" customFormat="1" x14ac:dyDescent="0.2">
      <c r="A92" s="59">
        <v>32</v>
      </c>
      <c r="B92" s="60" t="s">
        <v>30</v>
      </c>
      <c r="C92" s="61">
        <f t="shared" si="113"/>
        <v>0</v>
      </c>
      <c r="D92" s="61">
        <f t="shared" si="113"/>
        <v>256.95135709071604</v>
      </c>
      <c r="E92" s="61">
        <f t="shared" si="113"/>
        <v>530.89123365850423</v>
      </c>
      <c r="F92" s="61">
        <f t="shared" si="113"/>
        <v>530.89123365850423</v>
      </c>
      <c r="G92" s="61">
        <f t="shared" si="113"/>
        <v>530.89123365850423</v>
      </c>
      <c r="H92" s="61">
        <f t="shared" si="113"/>
        <v>530.89123365850423</v>
      </c>
      <c r="I92" s="61">
        <f t="shared" si="113"/>
        <v>1060</v>
      </c>
      <c r="J92" s="61">
        <f t="shared" si="113"/>
        <v>1060</v>
      </c>
      <c r="K92" s="61">
        <f t="shared" si="113"/>
        <v>0</v>
      </c>
      <c r="L92" s="150">
        <f t="shared" si="106"/>
        <v>0</v>
      </c>
      <c r="M92" s="61">
        <f t="shared" si="114"/>
        <v>0</v>
      </c>
      <c r="N92" s="61">
        <f t="shared" si="114"/>
        <v>0</v>
      </c>
      <c r="O92" s="61">
        <f t="shared" si="114"/>
        <v>0</v>
      </c>
      <c r="P92" s="61">
        <f t="shared" si="114"/>
        <v>0</v>
      </c>
    </row>
    <row r="93" spans="1:16" s="62" customFormat="1" ht="25.5" x14ac:dyDescent="0.2">
      <c r="A93" s="59">
        <v>329</v>
      </c>
      <c r="B93" s="60" t="s">
        <v>150</v>
      </c>
      <c r="C93" s="61">
        <f t="shared" ref="C93:F93" si="115">(SUM(C94+C95))</f>
        <v>0</v>
      </c>
      <c r="D93" s="61">
        <f t="shared" si="115"/>
        <v>256.95135709071604</v>
      </c>
      <c r="E93" s="61">
        <f t="shared" si="115"/>
        <v>530.89123365850423</v>
      </c>
      <c r="F93" s="61">
        <f t="shared" si="115"/>
        <v>530.89123365850423</v>
      </c>
      <c r="G93" s="61">
        <f t="shared" ref="G93:I93" si="116">(SUM(G94+G95))</f>
        <v>530.89123365850423</v>
      </c>
      <c r="H93" s="61">
        <f t="shared" ref="H93" si="117">(SUM(H94+H95))</f>
        <v>530.89123365850423</v>
      </c>
      <c r="I93" s="61">
        <f t="shared" si="116"/>
        <v>1060</v>
      </c>
      <c r="J93" s="61">
        <f t="shared" ref="J93" si="118">(SUM(J94+J95))</f>
        <v>1060</v>
      </c>
      <c r="K93" s="61">
        <f t="shared" ref="K93" si="119">(SUM(K94+K95))</f>
        <v>0</v>
      </c>
      <c r="L93" s="150">
        <f t="shared" si="106"/>
        <v>0</v>
      </c>
      <c r="M93" s="61">
        <f t="shared" ref="M93:P93" si="120">SUM(M94+M95)</f>
        <v>0</v>
      </c>
      <c r="N93" s="61">
        <f t="shared" si="120"/>
        <v>0</v>
      </c>
      <c r="O93" s="61">
        <f t="shared" si="120"/>
        <v>0</v>
      </c>
      <c r="P93" s="61">
        <f t="shared" si="120"/>
        <v>0</v>
      </c>
    </row>
    <row r="94" spans="1:16" s="62" customFormat="1" ht="25.5" x14ac:dyDescent="0.2">
      <c r="A94" s="63">
        <v>3291</v>
      </c>
      <c r="B94" s="64" t="s">
        <v>180</v>
      </c>
      <c r="C94" s="65">
        <v>0</v>
      </c>
      <c r="D94" s="65">
        <v>185.81193178047647</v>
      </c>
      <c r="E94" s="65">
        <v>265.44561682925212</v>
      </c>
      <c r="F94" s="65">
        <v>265.44561682925212</v>
      </c>
      <c r="G94" s="65">
        <v>265.44561682925212</v>
      </c>
      <c r="H94" s="65">
        <v>265.44561682925212</v>
      </c>
      <c r="I94" s="203">
        <v>530</v>
      </c>
      <c r="J94" s="203">
        <v>530</v>
      </c>
      <c r="K94" s="203">
        <v>0</v>
      </c>
      <c r="L94" s="150">
        <f t="shared" si="106"/>
        <v>0</v>
      </c>
      <c r="M94" s="65"/>
      <c r="N94" s="65"/>
      <c r="O94" s="65"/>
      <c r="P94" s="65"/>
    </row>
    <row r="95" spans="1:16" x14ac:dyDescent="0.2">
      <c r="A95" s="63">
        <v>3299</v>
      </c>
      <c r="B95" s="64" t="s">
        <v>150</v>
      </c>
      <c r="C95" s="65">
        <v>0</v>
      </c>
      <c r="D95" s="65">
        <v>71.13942531023956</v>
      </c>
      <c r="E95" s="65">
        <v>265.44561682925212</v>
      </c>
      <c r="F95" s="65">
        <v>265.44561682925212</v>
      </c>
      <c r="G95" s="65">
        <v>265.44561682925212</v>
      </c>
      <c r="H95" s="65">
        <v>265.44561682925212</v>
      </c>
      <c r="I95" s="203">
        <v>530</v>
      </c>
      <c r="J95" s="203">
        <v>530</v>
      </c>
      <c r="K95" s="203">
        <v>0</v>
      </c>
      <c r="L95" s="150">
        <f t="shared" si="106"/>
        <v>0</v>
      </c>
      <c r="M95" s="65"/>
      <c r="N95" s="65"/>
      <c r="O95" s="65"/>
      <c r="P95" s="65"/>
    </row>
    <row r="96" spans="1:16" ht="51" x14ac:dyDescent="0.2">
      <c r="A96" s="55" t="s">
        <v>181</v>
      </c>
      <c r="B96" s="56" t="s">
        <v>182</v>
      </c>
      <c r="C96" s="57">
        <f t="shared" ref="C96:F96" si="121">(SUM(C98))</f>
        <v>0</v>
      </c>
      <c r="D96" s="57">
        <f t="shared" si="121"/>
        <v>265.44561682925212</v>
      </c>
      <c r="E96" s="57">
        <f t="shared" si="121"/>
        <v>265.44561682925212</v>
      </c>
      <c r="F96" s="57">
        <f t="shared" si="121"/>
        <v>265.44561682925212</v>
      </c>
      <c r="G96" s="57">
        <f t="shared" ref="G96:I96" si="122">(SUM(G98))</f>
        <v>265.44561682925212</v>
      </c>
      <c r="H96" s="57">
        <f t="shared" ref="H96" si="123">(SUM(H98))</f>
        <v>100</v>
      </c>
      <c r="I96" s="57">
        <f t="shared" si="122"/>
        <v>0</v>
      </c>
      <c r="J96" s="57">
        <f t="shared" ref="J96" si="124">(SUM(J98))</f>
        <v>0</v>
      </c>
      <c r="K96" s="57">
        <v>0</v>
      </c>
      <c r="L96" s="150">
        <v>0</v>
      </c>
      <c r="M96" s="57">
        <f t="shared" ref="M96:P96" si="125">SUM(M98)</f>
        <v>0</v>
      </c>
      <c r="N96" s="57">
        <f t="shared" si="125"/>
        <v>0</v>
      </c>
      <c r="O96" s="57">
        <f t="shared" si="125"/>
        <v>0</v>
      </c>
      <c r="P96" s="57">
        <f t="shared" si="125"/>
        <v>0</v>
      </c>
    </row>
    <row r="97" spans="1:16" x14ac:dyDescent="0.2">
      <c r="A97" s="58" t="s">
        <v>174</v>
      </c>
      <c r="B97" s="56" t="s">
        <v>44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150">
        <v>0</v>
      </c>
      <c r="M97" s="57"/>
      <c r="N97" s="57"/>
      <c r="O97" s="57"/>
      <c r="P97" s="57"/>
    </row>
    <row r="98" spans="1:16" s="54" customFormat="1" x14ac:dyDescent="0.2">
      <c r="A98" s="59">
        <v>3</v>
      </c>
      <c r="B98" s="60" t="s">
        <v>22</v>
      </c>
      <c r="C98" s="61">
        <f>(SUM(C99))</f>
        <v>0</v>
      </c>
      <c r="D98" s="61">
        <f t="shared" ref="D98:H98" si="126">(SUM(D99+D104))</f>
        <v>265.44561682925212</v>
      </c>
      <c r="E98" s="61">
        <f t="shared" si="126"/>
        <v>265.44561682925212</v>
      </c>
      <c r="F98" s="61">
        <f t="shared" si="126"/>
        <v>265.44561682925212</v>
      </c>
      <c r="G98" s="61">
        <f t="shared" si="126"/>
        <v>265.44561682925212</v>
      </c>
      <c r="H98" s="61">
        <f t="shared" si="126"/>
        <v>100</v>
      </c>
      <c r="I98" s="61">
        <f t="shared" ref="I98:J98" si="127">(SUM(I99+I104))</f>
        <v>0</v>
      </c>
      <c r="J98" s="61">
        <f t="shared" si="127"/>
        <v>0</v>
      </c>
      <c r="K98" s="61">
        <f t="shared" ref="K98" si="128">(SUM(K99+K104))</f>
        <v>0</v>
      </c>
      <c r="L98" s="150">
        <v>0</v>
      </c>
      <c r="M98" s="61">
        <f t="shared" ref="M98:O98" si="129">SUM(M99+M104)</f>
        <v>0</v>
      </c>
      <c r="N98" s="61">
        <f t="shared" si="129"/>
        <v>0</v>
      </c>
      <c r="O98" s="61">
        <f t="shared" si="129"/>
        <v>0</v>
      </c>
      <c r="P98" s="61">
        <f>SUM(P99+P104)</f>
        <v>0</v>
      </c>
    </row>
    <row r="99" spans="1:16" s="54" customFormat="1" x14ac:dyDescent="0.2">
      <c r="A99" s="59">
        <v>32</v>
      </c>
      <c r="B99" s="60" t="s">
        <v>30</v>
      </c>
      <c r="C99" s="61">
        <f>(SUM(C100:C104))</f>
        <v>0</v>
      </c>
      <c r="D99" s="61">
        <f t="shared" ref="D99:H99" si="130">(SUM(D100+D102))</f>
        <v>0</v>
      </c>
      <c r="E99" s="61">
        <f t="shared" si="130"/>
        <v>0</v>
      </c>
      <c r="F99" s="61">
        <f t="shared" si="130"/>
        <v>0</v>
      </c>
      <c r="G99" s="61">
        <f t="shared" si="130"/>
        <v>0</v>
      </c>
      <c r="H99" s="61">
        <f t="shared" si="130"/>
        <v>0</v>
      </c>
      <c r="I99" s="61">
        <f t="shared" ref="I99:J99" si="131">(SUM(I100+I102))</f>
        <v>0</v>
      </c>
      <c r="J99" s="61">
        <f t="shared" si="131"/>
        <v>0</v>
      </c>
      <c r="K99" s="61">
        <f t="shared" ref="K99" si="132">(SUM(K100+K102))</f>
        <v>0</v>
      </c>
      <c r="L99" s="150">
        <v>0</v>
      </c>
      <c r="M99" s="61">
        <f t="shared" ref="M99:O99" si="133">SUM(M100+M102)</f>
        <v>0</v>
      </c>
      <c r="N99" s="61">
        <f t="shared" si="133"/>
        <v>0</v>
      </c>
      <c r="O99" s="61">
        <f t="shared" si="133"/>
        <v>0</v>
      </c>
      <c r="P99" s="61">
        <f>SUM(P100+P102)</f>
        <v>0</v>
      </c>
    </row>
    <row r="100" spans="1:16" s="62" customFormat="1" x14ac:dyDescent="0.2">
      <c r="A100" s="59">
        <v>322</v>
      </c>
      <c r="B100" s="60" t="s">
        <v>140</v>
      </c>
      <c r="C100" s="61">
        <f t="shared" ref="C100:K100" si="134">(SUM(C101))</f>
        <v>0</v>
      </c>
      <c r="D100" s="61">
        <f t="shared" si="134"/>
        <v>0</v>
      </c>
      <c r="E100" s="61">
        <f t="shared" si="134"/>
        <v>0</v>
      </c>
      <c r="F100" s="61">
        <f t="shared" si="134"/>
        <v>0</v>
      </c>
      <c r="G100" s="61">
        <f t="shared" si="134"/>
        <v>0</v>
      </c>
      <c r="H100" s="61">
        <f t="shared" si="134"/>
        <v>0</v>
      </c>
      <c r="I100" s="61">
        <f t="shared" si="134"/>
        <v>0</v>
      </c>
      <c r="J100" s="61">
        <f t="shared" si="134"/>
        <v>0</v>
      </c>
      <c r="K100" s="61">
        <f t="shared" si="134"/>
        <v>0</v>
      </c>
      <c r="L100" s="150">
        <v>0</v>
      </c>
      <c r="M100" s="61">
        <f t="shared" ref="M100:P100" si="135">SUM(M101)</f>
        <v>0</v>
      </c>
      <c r="N100" s="61">
        <f t="shared" si="135"/>
        <v>0</v>
      </c>
      <c r="O100" s="61">
        <f t="shared" si="135"/>
        <v>0</v>
      </c>
      <c r="P100" s="61">
        <f t="shared" si="135"/>
        <v>0</v>
      </c>
    </row>
    <row r="101" spans="1:16" x14ac:dyDescent="0.2">
      <c r="A101" s="63">
        <v>3222</v>
      </c>
      <c r="B101" s="64" t="s">
        <v>90</v>
      </c>
      <c r="C101" s="65">
        <v>0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150">
        <v>0</v>
      </c>
      <c r="M101" s="65"/>
      <c r="N101" s="65"/>
      <c r="O101" s="65"/>
      <c r="P101" s="65"/>
    </row>
    <row r="102" spans="1:16" s="62" customFormat="1" ht="25.5" x14ac:dyDescent="0.2">
      <c r="A102" s="59">
        <v>329</v>
      </c>
      <c r="B102" s="60" t="s">
        <v>150</v>
      </c>
      <c r="C102" s="61">
        <f t="shared" ref="C102:K102" si="136">(SUM(C103))</f>
        <v>0</v>
      </c>
      <c r="D102" s="61">
        <f t="shared" si="136"/>
        <v>0</v>
      </c>
      <c r="E102" s="61">
        <f t="shared" si="136"/>
        <v>0</v>
      </c>
      <c r="F102" s="61">
        <f t="shared" si="136"/>
        <v>0</v>
      </c>
      <c r="G102" s="61">
        <f t="shared" si="136"/>
        <v>0</v>
      </c>
      <c r="H102" s="61">
        <f t="shared" si="136"/>
        <v>0</v>
      </c>
      <c r="I102" s="61">
        <f t="shared" si="136"/>
        <v>0</v>
      </c>
      <c r="J102" s="61">
        <f t="shared" si="136"/>
        <v>0</v>
      </c>
      <c r="K102" s="61">
        <f t="shared" si="136"/>
        <v>0</v>
      </c>
      <c r="L102" s="150">
        <v>0</v>
      </c>
      <c r="M102" s="61">
        <f t="shared" ref="M102:P102" si="137">SUM(M103)</f>
        <v>0</v>
      </c>
      <c r="N102" s="61">
        <f t="shared" si="137"/>
        <v>0</v>
      </c>
      <c r="O102" s="61">
        <f t="shared" si="137"/>
        <v>0</v>
      </c>
      <c r="P102" s="61">
        <f t="shared" si="137"/>
        <v>0</v>
      </c>
    </row>
    <row r="103" spans="1:16" s="62" customFormat="1" x14ac:dyDescent="0.2">
      <c r="A103" s="63">
        <v>3299</v>
      </c>
      <c r="B103" s="64" t="s">
        <v>150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150">
        <v>0</v>
      </c>
      <c r="M103" s="65"/>
      <c r="N103" s="65"/>
      <c r="O103" s="65"/>
      <c r="P103" s="65"/>
    </row>
    <row r="104" spans="1:16" ht="25.5" x14ac:dyDescent="0.2">
      <c r="A104" s="59">
        <v>37</v>
      </c>
      <c r="B104" s="64" t="s">
        <v>157</v>
      </c>
      <c r="C104" s="61">
        <f t="shared" ref="C104:K104" si="138">(SUM(C105))</f>
        <v>0</v>
      </c>
      <c r="D104" s="61">
        <f t="shared" si="138"/>
        <v>265.44561682925212</v>
      </c>
      <c r="E104" s="61">
        <f t="shared" si="138"/>
        <v>265.44561682925212</v>
      </c>
      <c r="F104" s="61">
        <f t="shared" si="138"/>
        <v>265.44561682925212</v>
      </c>
      <c r="G104" s="61">
        <f t="shared" si="138"/>
        <v>265.44561682925212</v>
      </c>
      <c r="H104" s="61">
        <f t="shared" si="138"/>
        <v>100</v>
      </c>
      <c r="I104" s="61">
        <f t="shared" si="138"/>
        <v>0</v>
      </c>
      <c r="J104" s="61">
        <f t="shared" si="138"/>
        <v>0</v>
      </c>
      <c r="K104" s="61">
        <f t="shared" si="138"/>
        <v>0</v>
      </c>
      <c r="L104" s="150">
        <v>0</v>
      </c>
      <c r="M104" s="61">
        <f t="shared" ref="M104:P105" si="139">SUM(M105)</f>
        <v>0</v>
      </c>
      <c r="N104" s="61">
        <f t="shared" si="139"/>
        <v>0</v>
      </c>
      <c r="O104" s="61">
        <f t="shared" si="139"/>
        <v>0</v>
      </c>
      <c r="P104" s="61">
        <f t="shared" si="139"/>
        <v>0</v>
      </c>
    </row>
    <row r="105" spans="1:16" s="62" customFormat="1" ht="25.5" x14ac:dyDescent="0.2">
      <c r="A105" s="59">
        <v>372</v>
      </c>
      <c r="B105" s="64" t="s">
        <v>158</v>
      </c>
      <c r="C105" s="61">
        <v>0</v>
      </c>
      <c r="D105" s="61">
        <f t="shared" ref="D105:K105" si="140">(SUM(D106))</f>
        <v>265.44561682925212</v>
      </c>
      <c r="E105" s="61">
        <f t="shared" si="140"/>
        <v>265.44561682925212</v>
      </c>
      <c r="F105" s="61">
        <f t="shared" si="140"/>
        <v>265.44561682925212</v>
      </c>
      <c r="G105" s="61">
        <f t="shared" si="140"/>
        <v>265.44561682925212</v>
      </c>
      <c r="H105" s="61">
        <f t="shared" si="140"/>
        <v>100</v>
      </c>
      <c r="I105" s="61">
        <f t="shared" si="140"/>
        <v>0</v>
      </c>
      <c r="J105" s="61">
        <f t="shared" si="140"/>
        <v>0</v>
      </c>
      <c r="K105" s="61">
        <f t="shared" si="140"/>
        <v>0</v>
      </c>
      <c r="L105" s="150">
        <v>0</v>
      </c>
      <c r="M105" s="61">
        <f t="shared" si="139"/>
        <v>0</v>
      </c>
      <c r="N105" s="61">
        <f t="shared" si="139"/>
        <v>0</v>
      </c>
      <c r="O105" s="61">
        <f t="shared" si="139"/>
        <v>0</v>
      </c>
      <c r="P105" s="61">
        <f t="shared" si="139"/>
        <v>0</v>
      </c>
    </row>
    <row r="106" spans="1:16" ht="25.5" x14ac:dyDescent="0.2">
      <c r="A106" s="63">
        <v>3722</v>
      </c>
      <c r="B106" s="64" t="s">
        <v>183</v>
      </c>
      <c r="C106" s="200">
        <v>0</v>
      </c>
      <c r="D106" s="65">
        <v>265.44561682925212</v>
      </c>
      <c r="E106" s="65">
        <v>265.44561682925212</v>
      </c>
      <c r="F106" s="65">
        <v>265.44561682925212</v>
      </c>
      <c r="G106" s="65">
        <v>265.44561682925212</v>
      </c>
      <c r="H106" s="65">
        <v>100</v>
      </c>
      <c r="I106" s="203">
        <v>0</v>
      </c>
      <c r="J106" s="203">
        <v>0</v>
      </c>
      <c r="K106" s="203">
        <v>0</v>
      </c>
      <c r="L106" s="150">
        <v>0</v>
      </c>
      <c r="M106" s="65"/>
      <c r="N106" s="65"/>
      <c r="O106" s="65"/>
      <c r="P106" s="65"/>
    </row>
    <row r="107" spans="1:16" ht="51" x14ac:dyDescent="0.2">
      <c r="A107" s="55" t="s">
        <v>305</v>
      </c>
      <c r="B107" s="56" t="s">
        <v>306</v>
      </c>
      <c r="C107" s="57">
        <f t="shared" ref="C107:F107" si="141">(SUM(C109))</f>
        <v>0</v>
      </c>
      <c r="D107" s="57">
        <f t="shared" si="141"/>
        <v>530.89123365850423</v>
      </c>
      <c r="E107" s="57">
        <f t="shared" si="141"/>
        <v>0</v>
      </c>
      <c r="F107" s="57">
        <f t="shared" si="141"/>
        <v>0</v>
      </c>
      <c r="G107" s="57">
        <f t="shared" ref="G107:I107" si="142">(SUM(G109))</f>
        <v>0</v>
      </c>
      <c r="H107" s="57">
        <f t="shared" ref="H107" si="143">(SUM(H109))</f>
        <v>85</v>
      </c>
      <c r="I107" s="57">
        <f t="shared" si="142"/>
        <v>0</v>
      </c>
      <c r="J107" s="57">
        <f t="shared" ref="J107" si="144">(SUM(J109))</f>
        <v>0</v>
      </c>
      <c r="K107" s="57">
        <f t="shared" ref="K107" si="145">(SUM(K109))</f>
        <v>0</v>
      </c>
      <c r="L107" s="150">
        <v>0</v>
      </c>
      <c r="M107" s="57">
        <f t="shared" ref="M107:P107" si="146">SUM(M109)</f>
        <v>0</v>
      </c>
      <c r="N107" s="57">
        <f t="shared" si="146"/>
        <v>0</v>
      </c>
      <c r="O107" s="57">
        <f t="shared" si="146"/>
        <v>0</v>
      </c>
      <c r="P107" s="57">
        <f t="shared" si="146"/>
        <v>0</v>
      </c>
    </row>
    <row r="108" spans="1:16" x14ac:dyDescent="0.2">
      <c r="A108" s="58" t="s">
        <v>174</v>
      </c>
      <c r="B108" s="56" t="s">
        <v>44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150">
        <v>0</v>
      </c>
      <c r="M108" s="57"/>
      <c r="N108" s="57"/>
      <c r="O108" s="57"/>
      <c r="P108" s="57"/>
    </row>
    <row r="109" spans="1:16" x14ac:dyDescent="0.2">
      <c r="A109" s="59">
        <v>3</v>
      </c>
      <c r="B109" s="60" t="s">
        <v>22</v>
      </c>
      <c r="C109" s="61">
        <f t="shared" ref="C109:K110" si="147">(SUM(C110))</f>
        <v>0</v>
      </c>
      <c r="D109" s="61">
        <f t="shared" si="147"/>
        <v>530.89123365850423</v>
      </c>
      <c r="E109" s="61">
        <f t="shared" si="147"/>
        <v>0</v>
      </c>
      <c r="F109" s="61">
        <f t="shared" si="147"/>
        <v>0</v>
      </c>
      <c r="G109" s="61">
        <f t="shared" si="147"/>
        <v>0</v>
      </c>
      <c r="H109" s="61">
        <f t="shared" si="147"/>
        <v>85</v>
      </c>
      <c r="I109" s="61">
        <f t="shared" si="147"/>
        <v>0</v>
      </c>
      <c r="J109" s="61">
        <f t="shared" si="147"/>
        <v>0</v>
      </c>
      <c r="K109" s="61">
        <f t="shared" si="147"/>
        <v>0</v>
      </c>
      <c r="L109" s="150">
        <v>0</v>
      </c>
      <c r="M109" s="61">
        <f t="shared" ref="M109:P111" si="148">SUM(M110)</f>
        <v>0</v>
      </c>
      <c r="N109" s="61">
        <f t="shared" si="148"/>
        <v>0</v>
      </c>
      <c r="O109" s="61">
        <f t="shared" si="148"/>
        <v>0</v>
      </c>
      <c r="P109" s="61">
        <f t="shared" si="148"/>
        <v>0</v>
      </c>
    </row>
    <row r="110" spans="1:16" x14ac:dyDescent="0.2">
      <c r="A110" s="59">
        <v>32</v>
      </c>
      <c r="B110" s="60" t="s">
        <v>30</v>
      </c>
      <c r="C110" s="61">
        <f t="shared" si="147"/>
        <v>0</v>
      </c>
      <c r="D110" s="61">
        <f t="shared" si="147"/>
        <v>530.89123365850423</v>
      </c>
      <c r="E110" s="61">
        <f t="shared" si="147"/>
        <v>0</v>
      </c>
      <c r="F110" s="61">
        <f t="shared" si="147"/>
        <v>0</v>
      </c>
      <c r="G110" s="61">
        <f t="shared" si="147"/>
        <v>0</v>
      </c>
      <c r="H110" s="61">
        <f t="shared" si="147"/>
        <v>85</v>
      </c>
      <c r="I110" s="61">
        <f t="shared" si="147"/>
        <v>0</v>
      </c>
      <c r="J110" s="61">
        <f t="shared" si="147"/>
        <v>0</v>
      </c>
      <c r="K110" s="61">
        <f t="shared" si="147"/>
        <v>0</v>
      </c>
      <c r="L110" s="150">
        <v>0</v>
      </c>
      <c r="M110" s="61">
        <f t="shared" si="148"/>
        <v>0</v>
      </c>
      <c r="N110" s="61">
        <f t="shared" si="148"/>
        <v>0</v>
      </c>
      <c r="O110" s="61">
        <f t="shared" si="148"/>
        <v>0</v>
      </c>
      <c r="P110" s="61">
        <f t="shared" si="148"/>
        <v>0</v>
      </c>
    </row>
    <row r="111" spans="1:16" x14ac:dyDescent="0.2">
      <c r="A111" s="59">
        <v>3237</v>
      </c>
      <c r="B111" s="60" t="s">
        <v>149</v>
      </c>
      <c r="C111" s="61">
        <v>0</v>
      </c>
      <c r="D111" s="61">
        <f>(SUM(D112))</f>
        <v>530.89123365850423</v>
      </c>
      <c r="E111" s="61">
        <v>0</v>
      </c>
      <c r="F111" s="61">
        <v>0</v>
      </c>
      <c r="G111" s="61">
        <v>0</v>
      </c>
      <c r="H111" s="61">
        <v>85</v>
      </c>
      <c r="I111" s="158">
        <v>0</v>
      </c>
      <c r="J111" s="158">
        <v>0</v>
      </c>
      <c r="K111" s="158">
        <v>0</v>
      </c>
      <c r="L111" s="150">
        <v>0</v>
      </c>
      <c r="M111" s="61">
        <f t="shared" si="148"/>
        <v>0</v>
      </c>
      <c r="N111" s="61">
        <f t="shared" si="148"/>
        <v>0</v>
      </c>
      <c r="O111" s="61">
        <f t="shared" si="148"/>
        <v>0</v>
      </c>
      <c r="P111" s="61">
        <f t="shared" si="148"/>
        <v>0</v>
      </c>
    </row>
    <row r="112" spans="1:16" s="62" customFormat="1" ht="51" x14ac:dyDescent="0.2">
      <c r="A112" s="55" t="s">
        <v>184</v>
      </c>
      <c r="B112" s="56" t="s">
        <v>185</v>
      </c>
      <c r="C112" s="57">
        <f t="shared" ref="C112:F112" si="149">(SUM(C114))</f>
        <v>0</v>
      </c>
      <c r="D112" s="57">
        <f t="shared" si="149"/>
        <v>530.89123365850423</v>
      </c>
      <c r="E112" s="57">
        <f t="shared" si="149"/>
        <v>530.89123365850423</v>
      </c>
      <c r="F112" s="57">
        <f t="shared" si="149"/>
        <v>531</v>
      </c>
      <c r="G112" s="57">
        <f t="shared" ref="G112:I112" si="150">(SUM(G114))</f>
        <v>531</v>
      </c>
      <c r="H112" s="57">
        <f t="shared" ref="H112" si="151">(SUM(H114))</f>
        <v>531</v>
      </c>
      <c r="I112" s="57">
        <f t="shared" si="150"/>
        <v>531</v>
      </c>
      <c r="J112" s="57">
        <f t="shared" ref="J112" si="152">(SUM(J114))</f>
        <v>531</v>
      </c>
      <c r="K112" s="57">
        <f t="shared" ref="K112" si="153">(SUM(K114))</f>
        <v>0</v>
      </c>
      <c r="L112" s="150">
        <f>K112/J112*100</f>
        <v>0</v>
      </c>
      <c r="M112" s="57">
        <f t="shared" ref="M112:P112" si="154">SUM(M114)</f>
        <v>0</v>
      </c>
      <c r="N112" s="57">
        <f t="shared" si="154"/>
        <v>0</v>
      </c>
      <c r="O112" s="57">
        <f t="shared" si="154"/>
        <v>0</v>
      </c>
      <c r="P112" s="57">
        <f t="shared" si="154"/>
        <v>0</v>
      </c>
    </row>
    <row r="113" spans="1:16" s="62" customFormat="1" x14ac:dyDescent="0.2">
      <c r="A113" s="58" t="s">
        <v>174</v>
      </c>
      <c r="B113" s="56" t="s">
        <v>44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150">
        <v>0</v>
      </c>
      <c r="M113" s="57"/>
      <c r="N113" s="57"/>
      <c r="O113" s="57"/>
      <c r="P113" s="57"/>
    </row>
    <row r="114" spans="1:16" x14ac:dyDescent="0.2">
      <c r="A114" s="59">
        <v>3</v>
      </c>
      <c r="B114" s="60" t="s">
        <v>22</v>
      </c>
      <c r="C114" s="61">
        <f t="shared" ref="C114:K115" si="155">(SUM(C115))</f>
        <v>0</v>
      </c>
      <c r="D114" s="61">
        <f t="shared" si="155"/>
        <v>530.89123365850423</v>
      </c>
      <c r="E114" s="61">
        <f t="shared" si="155"/>
        <v>530.89123365850423</v>
      </c>
      <c r="F114" s="61">
        <f t="shared" si="155"/>
        <v>531</v>
      </c>
      <c r="G114" s="61">
        <f t="shared" si="155"/>
        <v>531</v>
      </c>
      <c r="H114" s="61">
        <f t="shared" si="155"/>
        <v>531</v>
      </c>
      <c r="I114" s="61">
        <f t="shared" si="155"/>
        <v>531</v>
      </c>
      <c r="J114" s="61">
        <f t="shared" si="155"/>
        <v>531</v>
      </c>
      <c r="K114" s="61">
        <f t="shared" si="155"/>
        <v>0</v>
      </c>
      <c r="L114" s="150">
        <f t="shared" si="106"/>
        <v>0</v>
      </c>
      <c r="M114" s="61">
        <f t="shared" ref="M114:P116" si="156">SUM(M115)</f>
        <v>0</v>
      </c>
      <c r="N114" s="61">
        <f t="shared" si="156"/>
        <v>0</v>
      </c>
      <c r="O114" s="61">
        <f t="shared" si="156"/>
        <v>0</v>
      </c>
      <c r="P114" s="61">
        <f t="shared" si="156"/>
        <v>0</v>
      </c>
    </row>
    <row r="115" spans="1:16" x14ac:dyDescent="0.2">
      <c r="A115" s="59">
        <v>32</v>
      </c>
      <c r="B115" s="60" t="s">
        <v>30</v>
      </c>
      <c r="C115" s="61">
        <f t="shared" si="155"/>
        <v>0</v>
      </c>
      <c r="D115" s="61">
        <f t="shared" si="155"/>
        <v>530.89123365850423</v>
      </c>
      <c r="E115" s="61">
        <f t="shared" si="155"/>
        <v>530.89123365850423</v>
      </c>
      <c r="F115" s="61">
        <f t="shared" si="155"/>
        <v>531</v>
      </c>
      <c r="G115" s="61">
        <f t="shared" si="155"/>
        <v>531</v>
      </c>
      <c r="H115" s="61">
        <f t="shared" si="155"/>
        <v>531</v>
      </c>
      <c r="I115" s="61">
        <f t="shared" si="155"/>
        <v>531</v>
      </c>
      <c r="J115" s="61">
        <f t="shared" si="155"/>
        <v>531</v>
      </c>
      <c r="K115" s="61">
        <f t="shared" si="155"/>
        <v>0</v>
      </c>
      <c r="L115" s="150">
        <f t="shared" si="106"/>
        <v>0</v>
      </c>
      <c r="M115" s="61">
        <f t="shared" si="156"/>
        <v>0</v>
      </c>
      <c r="N115" s="61">
        <f t="shared" si="156"/>
        <v>0</v>
      </c>
      <c r="O115" s="61">
        <f t="shared" si="156"/>
        <v>0</v>
      </c>
      <c r="P115" s="61">
        <f t="shared" si="156"/>
        <v>0</v>
      </c>
    </row>
    <row r="116" spans="1:16" x14ac:dyDescent="0.2">
      <c r="A116" s="59">
        <v>323</v>
      </c>
      <c r="B116" s="60" t="s">
        <v>95</v>
      </c>
      <c r="C116" s="61">
        <v>0</v>
      </c>
      <c r="D116" s="61">
        <f t="shared" ref="D116:K116" si="157">(SUM(D117))</f>
        <v>530.89123365850423</v>
      </c>
      <c r="E116" s="61">
        <f t="shared" si="157"/>
        <v>530.89123365850423</v>
      </c>
      <c r="F116" s="61">
        <f t="shared" si="157"/>
        <v>531</v>
      </c>
      <c r="G116" s="61">
        <f t="shared" si="157"/>
        <v>531</v>
      </c>
      <c r="H116" s="61">
        <f t="shared" si="157"/>
        <v>531</v>
      </c>
      <c r="I116" s="61">
        <f t="shared" si="157"/>
        <v>531</v>
      </c>
      <c r="J116" s="61">
        <f t="shared" si="157"/>
        <v>531</v>
      </c>
      <c r="K116" s="61">
        <f t="shared" si="157"/>
        <v>0</v>
      </c>
      <c r="L116" s="150">
        <f t="shared" si="106"/>
        <v>0</v>
      </c>
      <c r="M116" s="61">
        <f t="shared" si="156"/>
        <v>0</v>
      </c>
      <c r="N116" s="61">
        <f t="shared" si="156"/>
        <v>0</v>
      </c>
      <c r="O116" s="61">
        <f t="shared" si="156"/>
        <v>0</v>
      </c>
      <c r="P116" s="61">
        <f t="shared" si="156"/>
        <v>0</v>
      </c>
    </row>
    <row r="117" spans="1:16" s="54" customFormat="1" x14ac:dyDescent="0.2">
      <c r="A117" s="63">
        <v>3237</v>
      </c>
      <c r="B117" s="64" t="s">
        <v>149</v>
      </c>
      <c r="C117" s="65">
        <v>0</v>
      </c>
      <c r="D117" s="65">
        <v>530.89123365850423</v>
      </c>
      <c r="E117" s="65">
        <v>530.89123365850423</v>
      </c>
      <c r="F117" s="157">
        <v>531</v>
      </c>
      <c r="G117" s="188">
        <v>531</v>
      </c>
      <c r="H117" s="188">
        <v>531</v>
      </c>
      <c r="I117" s="206">
        <v>531</v>
      </c>
      <c r="J117" s="206">
        <v>531</v>
      </c>
      <c r="K117" s="206">
        <v>0</v>
      </c>
      <c r="L117" s="150">
        <f t="shared" si="106"/>
        <v>0</v>
      </c>
      <c r="M117" s="65"/>
      <c r="N117" s="65"/>
      <c r="O117" s="65"/>
      <c r="P117" s="65"/>
    </row>
    <row r="118" spans="1:16" s="54" customFormat="1" ht="51" x14ac:dyDescent="0.2">
      <c r="A118" s="78" t="s">
        <v>282</v>
      </c>
      <c r="B118" s="56" t="s">
        <v>281</v>
      </c>
      <c r="C118" s="83">
        <v>3018.04</v>
      </c>
      <c r="D118" s="57">
        <f t="shared" ref="D118:F118" si="158">(SUM(D120))</f>
        <v>929.05965890238235</v>
      </c>
      <c r="E118" s="57">
        <f t="shared" si="158"/>
        <v>1327.2280841462605</v>
      </c>
      <c r="F118" s="57">
        <f t="shared" si="158"/>
        <v>2832.7228084146259</v>
      </c>
      <c r="G118" s="57">
        <f t="shared" ref="G118:I118" si="159">(SUM(G120))</f>
        <v>2832.7228084146259</v>
      </c>
      <c r="H118" s="57">
        <f t="shared" ref="H118" si="160">(SUM(H120))</f>
        <v>5720</v>
      </c>
      <c r="I118" s="217">
        <f t="shared" si="159"/>
        <v>13940</v>
      </c>
      <c r="J118" s="217">
        <f t="shared" ref="J118" si="161">(SUM(J120))</f>
        <v>13940</v>
      </c>
      <c r="K118" s="217">
        <f t="shared" ref="K118" si="162">(SUM(K120))</f>
        <v>6538.74</v>
      </c>
      <c r="L118" s="150">
        <f t="shared" si="106"/>
        <v>46.906312769010036</v>
      </c>
      <c r="M118" s="57">
        <f t="shared" ref="M118:P118" si="163">SUM(M120)</f>
        <v>0</v>
      </c>
      <c r="N118" s="57">
        <f t="shared" si="163"/>
        <v>0</v>
      </c>
      <c r="O118" s="57">
        <f t="shared" si="163"/>
        <v>0</v>
      </c>
      <c r="P118" s="57">
        <f t="shared" si="163"/>
        <v>0</v>
      </c>
    </row>
    <row r="119" spans="1:16" s="54" customFormat="1" x14ac:dyDescent="0.2">
      <c r="A119" s="58" t="s">
        <v>174</v>
      </c>
      <c r="B119" s="56" t="s">
        <v>44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150">
        <v>0</v>
      </c>
      <c r="M119" s="57"/>
      <c r="N119" s="57"/>
      <c r="O119" s="57"/>
      <c r="P119" s="57"/>
    </row>
    <row r="120" spans="1:16" x14ac:dyDescent="0.2">
      <c r="A120" s="59">
        <v>3</v>
      </c>
      <c r="B120" s="60" t="s">
        <v>22</v>
      </c>
      <c r="C120" s="61">
        <f t="shared" ref="C120:F120" si="164">(SUM(C121+C128))</f>
        <v>1983.07</v>
      </c>
      <c r="D120" s="61">
        <f t="shared" si="164"/>
        <v>929.05965890238235</v>
      </c>
      <c r="E120" s="61">
        <f t="shared" si="164"/>
        <v>1327.2280841462605</v>
      </c>
      <c r="F120" s="61">
        <f t="shared" si="164"/>
        <v>2832.7228084146259</v>
      </c>
      <c r="G120" s="61">
        <f t="shared" ref="G120" si="165">(SUM(G121+G128))</f>
        <v>2832.7228084146259</v>
      </c>
      <c r="H120" s="61">
        <f t="shared" ref="H120" si="166">(SUM(H121+H128))</f>
        <v>5720</v>
      </c>
      <c r="I120" s="61">
        <f>(SUM(I121+I128))</f>
        <v>13940</v>
      </c>
      <c r="J120" s="61">
        <f>(SUM(J121+J128))</f>
        <v>13940</v>
      </c>
      <c r="K120" s="61">
        <f>(SUM(K121+K128))</f>
        <v>6538.74</v>
      </c>
      <c r="L120" s="150">
        <f t="shared" si="106"/>
        <v>46.906312769010036</v>
      </c>
      <c r="M120" s="61">
        <f>SUM(M121)</f>
        <v>0</v>
      </c>
      <c r="N120" s="61">
        <f>SUM(N121)</f>
        <v>0</v>
      </c>
      <c r="O120" s="61">
        <f>SUM(O121)</f>
        <v>0</v>
      </c>
      <c r="P120" s="61">
        <f>SUM(P121)</f>
        <v>0</v>
      </c>
    </row>
    <row r="121" spans="1:16" s="54" customFormat="1" x14ac:dyDescent="0.2">
      <c r="A121" s="59">
        <v>31</v>
      </c>
      <c r="B121" s="60" t="s">
        <v>23</v>
      </c>
      <c r="C121" s="61">
        <f t="shared" ref="C121:F121" si="167">(SUM(C122+C124+C126))</f>
        <v>1845.23</v>
      </c>
      <c r="D121" s="61">
        <f t="shared" si="167"/>
        <v>836.15369301214412</v>
      </c>
      <c r="E121" s="61">
        <f t="shared" si="167"/>
        <v>1194.5052757316344</v>
      </c>
      <c r="F121" s="61">
        <f t="shared" si="167"/>
        <v>2700</v>
      </c>
      <c r="G121" s="61">
        <f t="shared" ref="G121:I121" si="168">(SUM(G122+G124+G126))</f>
        <v>2700</v>
      </c>
      <c r="H121" s="61">
        <f t="shared" ref="H121" si="169">(SUM(H122+H124+H126))</f>
        <v>5500</v>
      </c>
      <c r="I121" s="61">
        <f t="shared" si="168"/>
        <v>13260</v>
      </c>
      <c r="J121" s="61">
        <f t="shared" ref="J121" si="170">(SUM(J122+J124+J126))</f>
        <v>13260</v>
      </c>
      <c r="K121" s="61">
        <f t="shared" ref="K121" si="171">(SUM(K122+K124+K126))</f>
        <v>6078.49</v>
      </c>
      <c r="L121" s="150">
        <f t="shared" si="106"/>
        <v>45.840799396681746</v>
      </c>
      <c r="M121" s="61">
        <f t="shared" ref="M121:P121" si="172">SUM(M122+M124+M126)</f>
        <v>0</v>
      </c>
      <c r="N121" s="61">
        <f t="shared" si="172"/>
        <v>0</v>
      </c>
      <c r="O121" s="61">
        <f t="shared" si="172"/>
        <v>0</v>
      </c>
      <c r="P121" s="61">
        <f t="shared" si="172"/>
        <v>0</v>
      </c>
    </row>
    <row r="122" spans="1:16" s="54" customFormat="1" x14ac:dyDescent="0.2">
      <c r="A122" s="59">
        <v>311</v>
      </c>
      <c r="B122" s="60" t="s">
        <v>186</v>
      </c>
      <c r="C122" s="61">
        <v>1465.44</v>
      </c>
      <c r="D122" s="61">
        <f t="shared" ref="D122:K122" si="173">(SUM(D123))</f>
        <v>703.430884597518</v>
      </c>
      <c r="E122" s="61">
        <f t="shared" si="173"/>
        <v>1061.7824673170085</v>
      </c>
      <c r="F122" s="61">
        <f t="shared" si="173"/>
        <v>2500</v>
      </c>
      <c r="G122" s="61">
        <f t="shared" si="173"/>
        <v>2500</v>
      </c>
      <c r="H122" s="61">
        <f t="shared" si="173"/>
        <v>5000</v>
      </c>
      <c r="I122" s="61">
        <f t="shared" si="173"/>
        <v>10770</v>
      </c>
      <c r="J122" s="61">
        <f t="shared" si="173"/>
        <v>10770</v>
      </c>
      <c r="K122" s="61">
        <f t="shared" si="173"/>
        <v>4949.6099999999997</v>
      </c>
      <c r="L122" s="150">
        <f t="shared" si="106"/>
        <v>45.957381615598877</v>
      </c>
      <c r="M122" s="61">
        <f t="shared" ref="M122:P122" si="174">SUM(M123)</f>
        <v>0</v>
      </c>
      <c r="N122" s="61">
        <f t="shared" si="174"/>
        <v>0</v>
      </c>
      <c r="O122" s="61">
        <f t="shared" si="174"/>
        <v>0</v>
      </c>
      <c r="P122" s="61">
        <f t="shared" si="174"/>
        <v>0</v>
      </c>
    </row>
    <row r="123" spans="1:16" x14ac:dyDescent="0.2">
      <c r="A123" s="63">
        <v>3111</v>
      </c>
      <c r="B123" s="64" t="s">
        <v>78</v>
      </c>
      <c r="C123" s="65">
        <v>2238.6</v>
      </c>
      <c r="D123" s="65">
        <v>703.430884597518</v>
      </c>
      <c r="E123" s="65">
        <v>1061.7824673170085</v>
      </c>
      <c r="F123" s="65">
        <v>2500</v>
      </c>
      <c r="G123" s="65">
        <v>2500</v>
      </c>
      <c r="H123" s="200">
        <v>5000</v>
      </c>
      <c r="I123" s="203">
        <v>10770</v>
      </c>
      <c r="J123" s="203">
        <v>10770</v>
      </c>
      <c r="K123" s="203">
        <v>4949.6099999999997</v>
      </c>
      <c r="L123" s="150">
        <f t="shared" si="106"/>
        <v>45.957381615598877</v>
      </c>
      <c r="M123" s="65"/>
      <c r="N123" s="65"/>
      <c r="O123" s="65"/>
      <c r="P123" s="65"/>
    </row>
    <row r="124" spans="1:16" s="54" customFormat="1" x14ac:dyDescent="0.2">
      <c r="A124" s="59">
        <v>312</v>
      </c>
      <c r="B124" s="60" t="s">
        <v>81</v>
      </c>
      <c r="C124" s="61">
        <v>138</v>
      </c>
      <c r="D124" s="61">
        <f t="shared" ref="D124:K124" si="175">(SUM(D125))</f>
        <v>66.361404207313029</v>
      </c>
      <c r="E124" s="61">
        <f t="shared" si="175"/>
        <v>66.361404207313029</v>
      </c>
      <c r="F124" s="61">
        <f t="shared" si="175"/>
        <v>100</v>
      </c>
      <c r="G124" s="61">
        <f t="shared" si="175"/>
        <v>100</v>
      </c>
      <c r="H124" s="77">
        <f t="shared" si="175"/>
        <v>200</v>
      </c>
      <c r="I124" s="77">
        <f t="shared" si="175"/>
        <v>710</v>
      </c>
      <c r="J124" s="77">
        <f t="shared" si="175"/>
        <v>710</v>
      </c>
      <c r="K124" s="77">
        <f t="shared" si="175"/>
        <v>312</v>
      </c>
      <c r="L124" s="150">
        <f t="shared" si="106"/>
        <v>43.943661971830991</v>
      </c>
      <c r="M124" s="61">
        <f t="shared" ref="M124:P124" si="176">SUM(M125)</f>
        <v>0</v>
      </c>
      <c r="N124" s="61">
        <f t="shared" si="176"/>
        <v>0</v>
      </c>
      <c r="O124" s="61">
        <f t="shared" si="176"/>
        <v>0</v>
      </c>
      <c r="P124" s="61">
        <f t="shared" si="176"/>
        <v>0</v>
      </c>
    </row>
    <row r="125" spans="1:16" x14ac:dyDescent="0.2">
      <c r="A125" s="63">
        <v>3121</v>
      </c>
      <c r="B125" s="64" t="s">
        <v>81</v>
      </c>
      <c r="C125" s="65">
        <v>208</v>
      </c>
      <c r="D125" s="65">
        <v>66.361404207313029</v>
      </c>
      <c r="E125" s="65">
        <v>66.361404207313029</v>
      </c>
      <c r="F125" s="65">
        <v>100</v>
      </c>
      <c r="G125" s="65">
        <v>100</v>
      </c>
      <c r="H125" s="200">
        <v>200</v>
      </c>
      <c r="I125" s="200">
        <v>710</v>
      </c>
      <c r="J125" s="200">
        <v>710</v>
      </c>
      <c r="K125" s="200">
        <v>312</v>
      </c>
      <c r="L125" s="150">
        <f t="shared" si="106"/>
        <v>43.943661971830991</v>
      </c>
      <c r="M125" s="65"/>
      <c r="N125" s="65"/>
      <c r="O125" s="65"/>
      <c r="P125" s="65"/>
    </row>
    <row r="126" spans="1:16" s="54" customFormat="1" x14ac:dyDescent="0.2">
      <c r="A126" s="71">
        <v>313</v>
      </c>
      <c r="B126" s="72" t="s">
        <v>82</v>
      </c>
      <c r="C126" s="73">
        <v>241.79</v>
      </c>
      <c r="D126" s="73">
        <f t="shared" ref="D126:K126" si="177">(SUM(D127))</f>
        <v>66.361404207313029</v>
      </c>
      <c r="E126" s="73">
        <f t="shared" si="177"/>
        <v>66.361404207313029</v>
      </c>
      <c r="F126" s="73">
        <f t="shared" si="177"/>
        <v>100</v>
      </c>
      <c r="G126" s="73">
        <f t="shared" si="177"/>
        <v>100</v>
      </c>
      <c r="H126" s="77">
        <f t="shared" si="177"/>
        <v>300</v>
      </c>
      <c r="I126" s="77">
        <f t="shared" si="177"/>
        <v>1780</v>
      </c>
      <c r="J126" s="77">
        <f t="shared" si="177"/>
        <v>1780</v>
      </c>
      <c r="K126" s="77">
        <f t="shared" si="177"/>
        <v>816.88</v>
      </c>
      <c r="L126" s="150">
        <f t="shared" si="106"/>
        <v>45.892134831460673</v>
      </c>
      <c r="M126" s="73">
        <f t="shared" ref="M126:P126" si="178">SUM(M127)</f>
        <v>0</v>
      </c>
      <c r="N126" s="73">
        <f t="shared" si="178"/>
        <v>0</v>
      </c>
      <c r="O126" s="73">
        <f t="shared" si="178"/>
        <v>0</v>
      </c>
      <c r="P126" s="73">
        <f t="shared" si="178"/>
        <v>0</v>
      </c>
    </row>
    <row r="127" spans="1:16" s="54" customFormat="1" ht="25.5" x14ac:dyDescent="0.2">
      <c r="A127" s="63">
        <v>3132</v>
      </c>
      <c r="B127" s="64" t="s">
        <v>187</v>
      </c>
      <c r="C127" s="65">
        <v>369.36</v>
      </c>
      <c r="D127" s="65">
        <v>66.361404207313029</v>
      </c>
      <c r="E127" s="65">
        <v>66.361404207313029</v>
      </c>
      <c r="F127" s="65">
        <v>100</v>
      </c>
      <c r="G127" s="65">
        <v>100</v>
      </c>
      <c r="H127" s="200">
        <v>300</v>
      </c>
      <c r="I127" s="200">
        <v>1780</v>
      </c>
      <c r="J127" s="200">
        <v>1780</v>
      </c>
      <c r="K127" s="200">
        <v>816.88</v>
      </c>
      <c r="L127" s="150">
        <f t="shared" si="106"/>
        <v>45.892134831460673</v>
      </c>
      <c r="M127" s="65"/>
      <c r="N127" s="65"/>
      <c r="O127" s="65"/>
      <c r="P127" s="65"/>
    </row>
    <row r="128" spans="1:16" x14ac:dyDescent="0.2">
      <c r="A128" s="59">
        <v>32</v>
      </c>
      <c r="B128" s="60" t="s">
        <v>30</v>
      </c>
      <c r="C128" s="61">
        <v>137.84</v>
      </c>
      <c r="D128" s="61">
        <f t="shared" ref="D128:H128" si="179">(SUM(D129))</f>
        <v>92.905965890238235</v>
      </c>
      <c r="E128" s="61">
        <f t="shared" si="179"/>
        <v>132.72280841462606</v>
      </c>
      <c r="F128" s="61">
        <f t="shared" si="179"/>
        <v>132.72280841462606</v>
      </c>
      <c r="G128" s="61">
        <f t="shared" si="179"/>
        <v>132.72280841462606</v>
      </c>
      <c r="H128" s="77">
        <f t="shared" si="179"/>
        <v>220</v>
      </c>
      <c r="I128" s="77">
        <f>(SUM(I129,I133))</f>
        <v>680</v>
      </c>
      <c r="J128" s="77">
        <f>(SUM(J129,J133))</f>
        <v>680</v>
      </c>
      <c r="K128" s="77">
        <f>(SUM(K129,K133))</f>
        <v>460.25</v>
      </c>
      <c r="L128" s="150">
        <f t="shared" si="106"/>
        <v>67.683823529411768</v>
      </c>
      <c r="M128" s="61">
        <f t="shared" ref="M128:P128" si="180">SUM(M129)</f>
        <v>0</v>
      </c>
      <c r="N128" s="61">
        <f t="shared" si="180"/>
        <v>0</v>
      </c>
      <c r="O128" s="61">
        <f t="shared" si="180"/>
        <v>0</v>
      </c>
      <c r="P128" s="61">
        <f t="shared" si="180"/>
        <v>0</v>
      </c>
    </row>
    <row r="129" spans="1:16" x14ac:dyDescent="0.2">
      <c r="A129" s="59">
        <v>321</v>
      </c>
      <c r="B129" s="60" t="s">
        <v>84</v>
      </c>
      <c r="C129" s="61">
        <v>96.43</v>
      </c>
      <c r="D129" s="61">
        <f t="shared" ref="D129:G129" si="181">(SUM(D130+D131))</f>
        <v>92.905965890238235</v>
      </c>
      <c r="E129" s="61">
        <f t="shared" si="181"/>
        <v>132.72280841462606</v>
      </c>
      <c r="F129" s="61">
        <f t="shared" si="181"/>
        <v>132.72280841462606</v>
      </c>
      <c r="G129" s="61">
        <f t="shared" si="181"/>
        <v>132.72280841462606</v>
      </c>
      <c r="H129" s="77">
        <f t="shared" ref="H129" si="182">(SUM(H130+H131))</f>
        <v>220</v>
      </c>
      <c r="I129" s="77">
        <f>(SUM(I130:I132))</f>
        <v>600</v>
      </c>
      <c r="J129" s="77">
        <f>(SUM(J130:J132))</f>
        <v>600</v>
      </c>
      <c r="K129" s="77">
        <f>(SUM(K130:K132))</f>
        <v>460.25</v>
      </c>
      <c r="L129" s="150">
        <f t="shared" si="106"/>
        <v>76.708333333333329</v>
      </c>
      <c r="M129" s="61">
        <f t="shared" ref="M129:O129" si="183">SUM(M130+M131)</f>
        <v>0</v>
      </c>
      <c r="N129" s="61">
        <f t="shared" si="183"/>
        <v>0</v>
      </c>
      <c r="O129" s="61">
        <f t="shared" si="183"/>
        <v>0</v>
      </c>
      <c r="P129" s="61">
        <f>SUM(P130+P131)</f>
        <v>0</v>
      </c>
    </row>
    <row r="130" spans="1:16" x14ac:dyDescent="0.2">
      <c r="A130" s="63">
        <v>3211</v>
      </c>
      <c r="B130" s="64" t="s">
        <v>85</v>
      </c>
      <c r="C130" s="65">
        <v>39</v>
      </c>
      <c r="D130" s="65">
        <v>0</v>
      </c>
      <c r="E130" s="65">
        <v>0</v>
      </c>
      <c r="F130" s="65">
        <v>0</v>
      </c>
      <c r="G130" s="65">
        <v>0</v>
      </c>
      <c r="H130" s="200">
        <v>20</v>
      </c>
      <c r="I130" s="200">
        <v>50</v>
      </c>
      <c r="J130" s="200">
        <v>50</v>
      </c>
      <c r="K130" s="200">
        <v>7.8</v>
      </c>
      <c r="L130" s="150">
        <f t="shared" si="106"/>
        <v>15.6</v>
      </c>
      <c r="M130" s="65"/>
      <c r="N130" s="65"/>
      <c r="O130" s="65"/>
      <c r="P130" s="65"/>
    </row>
    <row r="131" spans="1:16" ht="25.5" x14ac:dyDescent="0.2">
      <c r="A131" s="63">
        <v>3212</v>
      </c>
      <c r="B131" s="64" t="s">
        <v>188</v>
      </c>
      <c r="C131" s="65">
        <v>163.08000000000001</v>
      </c>
      <c r="D131" s="65">
        <v>92.905965890238235</v>
      </c>
      <c r="E131" s="65">
        <v>132.72280841462606</v>
      </c>
      <c r="F131" s="65">
        <v>132.72280841462606</v>
      </c>
      <c r="G131" s="65">
        <v>132.72280841462606</v>
      </c>
      <c r="H131" s="200">
        <v>200</v>
      </c>
      <c r="I131" s="200">
        <v>470</v>
      </c>
      <c r="J131" s="200">
        <v>470</v>
      </c>
      <c r="K131" s="200">
        <v>452.45</v>
      </c>
      <c r="L131" s="150">
        <f t="shared" si="106"/>
        <v>96.2659574468085</v>
      </c>
      <c r="M131" s="65"/>
      <c r="N131" s="65"/>
      <c r="O131" s="65"/>
      <c r="P131" s="65"/>
    </row>
    <row r="132" spans="1:16" x14ac:dyDescent="0.2">
      <c r="A132" s="63">
        <v>3213</v>
      </c>
      <c r="B132" s="64" t="s">
        <v>138</v>
      </c>
      <c r="C132" s="65"/>
      <c r="D132" s="65"/>
      <c r="E132" s="65"/>
      <c r="F132" s="65"/>
      <c r="G132" s="65"/>
      <c r="H132" s="200"/>
      <c r="I132" s="200">
        <v>80</v>
      </c>
      <c r="J132" s="200">
        <v>80</v>
      </c>
      <c r="K132" s="200">
        <v>0</v>
      </c>
      <c r="L132" s="150">
        <f t="shared" si="106"/>
        <v>0</v>
      </c>
      <c r="M132" s="65"/>
      <c r="N132" s="65"/>
      <c r="O132" s="65"/>
      <c r="P132" s="65"/>
    </row>
    <row r="133" spans="1:16" x14ac:dyDescent="0.2">
      <c r="A133" s="63">
        <v>323</v>
      </c>
      <c r="B133" s="64" t="s">
        <v>148</v>
      </c>
      <c r="C133" s="65"/>
      <c r="D133" s="65"/>
      <c r="E133" s="65"/>
      <c r="F133" s="65"/>
      <c r="G133" s="65"/>
      <c r="H133" s="200"/>
      <c r="I133" s="200">
        <v>80</v>
      </c>
      <c r="J133" s="200">
        <v>80</v>
      </c>
      <c r="K133" s="200">
        <v>0</v>
      </c>
      <c r="L133" s="150">
        <f t="shared" si="106"/>
        <v>0</v>
      </c>
      <c r="M133" s="65"/>
      <c r="N133" s="65"/>
      <c r="O133" s="65"/>
      <c r="P133" s="65"/>
    </row>
    <row r="134" spans="1:16" x14ac:dyDescent="0.2">
      <c r="A134" s="63">
        <v>3236</v>
      </c>
      <c r="B134" s="64" t="s">
        <v>148</v>
      </c>
      <c r="C134" s="65">
        <v>0</v>
      </c>
      <c r="D134" s="65"/>
      <c r="E134" s="65"/>
      <c r="F134" s="65"/>
      <c r="G134" s="65"/>
      <c r="H134" s="200"/>
      <c r="I134" s="200">
        <v>80</v>
      </c>
      <c r="J134" s="200">
        <v>80</v>
      </c>
      <c r="K134" s="200">
        <v>0</v>
      </c>
      <c r="L134" s="150">
        <f t="shared" si="106"/>
        <v>0</v>
      </c>
      <c r="M134" s="65"/>
      <c r="N134" s="65"/>
      <c r="O134" s="65"/>
      <c r="P134" s="65"/>
    </row>
    <row r="135" spans="1:16" s="62" customFormat="1" ht="51" x14ac:dyDescent="0.2">
      <c r="A135" s="55" t="s">
        <v>282</v>
      </c>
      <c r="B135" s="56" t="s">
        <v>281</v>
      </c>
      <c r="C135" s="83">
        <v>8589.83</v>
      </c>
      <c r="D135" s="57">
        <f t="shared" ref="D135:F135" si="184">(SUM(D137))</f>
        <v>4645.2982945119111</v>
      </c>
      <c r="E135" s="57">
        <f t="shared" si="184"/>
        <v>5773.4421660362341</v>
      </c>
      <c r="F135" s="57">
        <f t="shared" si="184"/>
        <v>6195.4210631096948</v>
      </c>
      <c r="G135" s="57">
        <f t="shared" ref="G135:I135" si="185">(SUM(G137))</f>
        <v>6195.4210631096948</v>
      </c>
      <c r="H135" s="57">
        <f t="shared" ref="H135" si="186">(SUM(H137))</f>
        <v>13600</v>
      </c>
      <c r="I135" s="217">
        <f t="shared" si="185"/>
        <v>33700</v>
      </c>
      <c r="J135" s="217">
        <f t="shared" ref="J135" si="187">(SUM(J137))</f>
        <v>33700</v>
      </c>
      <c r="K135" s="217">
        <f t="shared" ref="K135" si="188">(SUM(K137))</f>
        <v>15818.179999999998</v>
      </c>
      <c r="L135" s="150">
        <f t="shared" si="106"/>
        <v>46.93821958456973</v>
      </c>
      <c r="M135" s="57">
        <f>SUM(M137)</f>
        <v>0</v>
      </c>
      <c r="N135" s="57">
        <f>SUM(N137)</f>
        <v>0</v>
      </c>
      <c r="O135" s="57">
        <f>SUM(O137)</f>
        <v>0</v>
      </c>
      <c r="P135" s="57">
        <f>SUM(P137)</f>
        <v>0</v>
      </c>
    </row>
    <row r="136" spans="1:16" s="62" customFormat="1" x14ac:dyDescent="0.2">
      <c r="A136" s="58" t="s">
        <v>329</v>
      </c>
      <c r="B136" s="56" t="s">
        <v>330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150">
        <v>0</v>
      </c>
      <c r="M136" s="57"/>
      <c r="N136" s="57"/>
      <c r="O136" s="57"/>
      <c r="P136" s="57"/>
    </row>
    <row r="137" spans="1:16" s="62" customFormat="1" x14ac:dyDescent="0.2">
      <c r="A137" s="59">
        <v>3</v>
      </c>
      <c r="B137" s="60" t="s">
        <v>22</v>
      </c>
      <c r="C137" s="61">
        <f t="shared" ref="C137:F137" si="189">(SUM(C138+C145))</f>
        <v>8554.869999999999</v>
      </c>
      <c r="D137" s="61">
        <f t="shared" si="189"/>
        <v>4645.2982945119111</v>
      </c>
      <c r="E137" s="61">
        <f t="shared" si="189"/>
        <v>5773.4421660362341</v>
      </c>
      <c r="F137" s="61">
        <f t="shared" si="189"/>
        <v>6195.4210631096948</v>
      </c>
      <c r="G137" s="61">
        <f t="shared" ref="G137:I137" si="190">(SUM(G138+G145))</f>
        <v>6195.4210631096948</v>
      </c>
      <c r="H137" s="61">
        <f t="shared" ref="H137" si="191">(SUM(H138+H145))</f>
        <v>13600</v>
      </c>
      <c r="I137" s="61">
        <f t="shared" si="190"/>
        <v>33700</v>
      </c>
      <c r="J137" s="61">
        <f t="shared" ref="J137" si="192">(SUM(J138+J145))</f>
        <v>33700</v>
      </c>
      <c r="K137" s="61">
        <f t="shared" ref="K137" si="193">(SUM(K138+K145))</f>
        <v>15818.179999999998</v>
      </c>
      <c r="L137" s="150">
        <f t="shared" si="106"/>
        <v>46.93821958456973</v>
      </c>
      <c r="M137" s="61">
        <f>SUM(M138)</f>
        <v>0</v>
      </c>
      <c r="N137" s="61">
        <f>SUM(N138)</f>
        <v>0</v>
      </c>
      <c r="O137" s="61">
        <f>SUM(O138)</f>
        <v>0</v>
      </c>
      <c r="P137" s="61">
        <f>SUM(P138)</f>
        <v>0</v>
      </c>
    </row>
    <row r="138" spans="1:16" x14ac:dyDescent="0.2">
      <c r="A138" s="59">
        <v>31</v>
      </c>
      <c r="B138" s="60" t="s">
        <v>23</v>
      </c>
      <c r="C138" s="61">
        <f t="shared" ref="C138:F138" si="194">(SUM(C139+C141+C143))</f>
        <v>8014.7</v>
      </c>
      <c r="D138" s="61">
        <f t="shared" si="194"/>
        <v>4313.4912734753461</v>
      </c>
      <c r="E138" s="61">
        <f t="shared" si="194"/>
        <v>5375.273740792356</v>
      </c>
      <c r="F138" s="61">
        <f t="shared" si="194"/>
        <v>5797.2526378658167</v>
      </c>
      <c r="G138" s="61">
        <f t="shared" ref="G138:I138" si="195">(SUM(G139+G141+G143))</f>
        <v>5797.2526378658167</v>
      </c>
      <c r="H138" s="61">
        <f t="shared" ref="H138" si="196">(SUM(H139+H141+H143))</f>
        <v>13100</v>
      </c>
      <c r="I138" s="61">
        <f t="shared" si="195"/>
        <v>32060</v>
      </c>
      <c r="J138" s="61">
        <f t="shared" ref="J138" si="197">(SUM(J139+J141+J143))</f>
        <v>32060</v>
      </c>
      <c r="K138" s="61">
        <f t="shared" ref="K138" si="198">(SUM(K139+K141+K143))</f>
        <v>14704.679999999998</v>
      </c>
      <c r="L138" s="150">
        <f t="shared" si="106"/>
        <v>45.866126013724262</v>
      </c>
      <c r="M138" s="61">
        <f t="shared" ref="M138:O138" si="199">SUM(M139+M141+M143)</f>
        <v>0</v>
      </c>
      <c r="N138" s="61">
        <f t="shared" si="199"/>
        <v>0</v>
      </c>
      <c r="O138" s="61">
        <f t="shared" si="199"/>
        <v>0</v>
      </c>
      <c r="P138" s="61">
        <f>SUM(P139+P141+P143)</f>
        <v>0</v>
      </c>
    </row>
    <row r="139" spans="1:16" x14ac:dyDescent="0.2">
      <c r="A139" s="59">
        <v>311</v>
      </c>
      <c r="B139" s="60" t="s">
        <v>186</v>
      </c>
      <c r="C139" s="61">
        <f t="shared" ref="C139:K139" si="200">(SUM(C140))</f>
        <v>6371.4</v>
      </c>
      <c r="D139" s="61">
        <f t="shared" si="200"/>
        <v>3583.5158271949031</v>
      </c>
      <c r="E139" s="61">
        <f t="shared" si="200"/>
        <v>4645.298294511912</v>
      </c>
      <c r="F139" s="61">
        <f t="shared" si="200"/>
        <v>5000</v>
      </c>
      <c r="G139" s="61">
        <f t="shared" si="200"/>
        <v>5000</v>
      </c>
      <c r="H139" s="61">
        <f t="shared" si="200"/>
        <v>12000</v>
      </c>
      <c r="I139" s="61">
        <f t="shared" si="200"/>
        <v>26050</v>
      </c>
      <c r="J139" s="61">
        <f t="shared" si="200"/>
        <v>26050</v>
      </c>
      <c r="K139" s="61">
        <f t="shared" si="200"/>
        <v>11974.15</v>
      </c>
      <c r="L139" s="150">
        <f t="shared" si="106"/>
        <v>45.966026871401148</v>
      </c>
      <c r="M139" s="61">
        <f t="shared" ref="M139:P139" si="201">SUM(M140)</f>
        <v>0</v>
      </c>
      <c r="N139" s="61">
        <f t="shared" si="201"/>
        <v>0</v>
      </c>
      <c r="O139" s="61">
        <f t="shared" si="201"/>
        <v>0</v>
      </c>
      <c r="P139" s="61">
        <f t="shared" si="201"/>
        <v>0</v>
      </c>
    </row>
    <row r="140" spans="1:16" x14ac:dyDescent="0.2">
      <c r="A140" s="63">
        <v>3111</v>
      </c>
      <c r="B140" s="64" t="s">
        <v>78</v>
      </c>
      <c r="C140" s="65">
        <v>6371.4</v>
      </c>
      <c r="D140" s="65">
        <v>3583.5158271949031</v>
      </c>
      <c r="E140" s="65">
        <v>4645.298294511912</v>
      </c>
      <c r="F140" s="65">
        <v>5000</v>
      </c>
      <c r="G140" s="65">
        <v>5000</v>
      </c>
      <c r="H140" s="200">
        <v>12000</v>
      </c>
      <c r="I140" s="203">
        <v>26050</v>
      </c>
      <c r="J140" s="203">
        <v>26050</v>
      </c>
      <c r="K140" s="203">
        <v>11974.15</v>
      </c>
      <c r="L140" s="150">
        <f t="shared" si="106"/>
        <v>45.966026871401148</v>
      </c>
      <c r="M140" s="65"/>
      <c r="N140" s="65"/>
      <c r="O140" s="65"/>
      <c r="P140" s="65"/>
    </row>
    <row r="141" spans="1:16" x14ac:dyDescent="0.2">
      <c r="A141" s="59">
        <v>312</v>
      </c>
      <c r="B141" s="60" t="s">
        <v>81</v>
      </c>
      <c r="C141" s="61">
        <f t="shared" ref="C141:K141" si="202">(SUM(C142))</f>
        <v>592</v>
      </c>
      <c r="D141" s="61">
        <f t="shared" si="202"/>
        <v>132.72280841462606</v>
      </c>
      <c r="E141" s="61">
        <f t="shared" si="202"/>
        <v>132.72280841462606</v>
      </c>
      <c r="F141" s="61">
        <f t="shared" si="202"/>
        <v>200</v>
      </c>
      <c r="G141" s="61">
        <f t="shared" si="202"/>
        <v>200</v>
      </c>
      <c r="H141" s="77">
        <f t="shared" si="202"/>
        <v>400</v>
      </c>
      <c r="I141" s="77">
        <f t="shared" si="202"/>
        <v>1700</v>
      </c>
      <c r="J141" s="77">
        <f t="shared" si="202"/>
        <v>1700</v>
      </c>
      <c r="K141" s="77">
        <f t="shared" si="202"/>
        <v>754.8</v>
      </c>
      <c r="L141" s="150">
        <f t="shared" si="106"/>
        <v>44.399999999999991</v>
      </c>
      <c r="M141" s="61">
        <f t="shared" ref="M141:P141" si="203">SUM(M142)</f>
        <v>0</v>
      </c>
      <c r="N141" s="61">
        <f t="shared" si="203"/>
        <v>0</v>
      </c>
      <c r="O141" s="61">
        <f t="shared" si="203"/>
        <v>0</v>
      </c>
      <c r="P141" s="61">
        <f t="shared" si="203"/>
        <v>0</v>
      </c>
    </row>
    <row r="142" spans="1:16" s="62" customFormat="1" x14ac:dyDescent="0.2">
      <c r="A142" s="63">
        <v>3121</v>
      </c>
      <c r="B142" s="64" t="s">
        <v>81</v>
      </c>
      <c r="C142" s="65">
        <v>592</v>
      </c>
      <c r="D142" s="65">
        <v>132.72280841462606</v>
      </c>
      <c r="E142" s="65">
        <v>132.72280841462606</v>
      </c>
      <c r="F142" s="65">
        <v>200</v>
      </c>
      <c r="G142" s="65">
        <v>200</v>
      </c>
      <c r="H142" s="200">
        <v>400</v>
      </c>
      <c r="I142" s="200">
        <v>1700</v>
      </c>
      <c r="J142" s="200">
        <v>1700</v>
      </c>
      <c r="K142" s="200">
        <v>754.8</v>
      </c>
      <c r="L142" s="150">
        <f t="shared" si="106"/>
        <v>44.399999999999991</v>
      </c>
      <c r="M142" s="65"/>
      <c r="N142" s="65"/>
      <c r="O142" s="65"/>
      <c r="P142" s="65"/>
    </row>
    <row r="143" spans="1:16" s="62" customFormat="1" x14ac:dyDescent="0.2">
      <c r="A143" s="59">
        <v>313</v>
      </c>
      <c r="B143" s="60" t="s">
        <v>82</v>
      </c>
      <c r="C143" s="61">
        <f t="shared" ref="C143:K143" si="204">(SUM(C144))</f>
        <v>1051.3</v>
      </c>
      <c r="D143" s="61">
        <f t="shared" si="204"/>
        <v>597.25263786581718</v>
      </c>
      <c r="E143" s="61">
        <f t="shared" si="204"/>
        <v>597.25263786581718</v>
      </c>
      <c r="F143" s="61">
        <f t="shared" si="204"/>
        <v>597.25263786581718</v>
      </c>
      <c r="G143" s="61">
        <f t="shared" si="204"/>
        <v>597.25263786581718</v>
      </c>
      <c r="H143" s="77">
        <f t="shared" si="204"/>
        <v>700</v>
      </c>
      <c r="I143" s="77">
        <f t="shared" si="204"/>
        <v>4310</v>
      </c>
      <c r="J143" s="77">
        <f t="shared" si="204"/>
        <v>4310</v>
      </c>
      <c r="K143" s="77">
        <f t="shared" si="204"/>
        <v>1975.73</v>
      </c>
      <c r="L143" s="150">
        <f t="shared" si="106"/>
        <v>45.84060324825986</v>
      </c>
      <c r="M143" s="61">
        <f t="shared" ref="M143:P143" si="205">SUM(M144)</f>
        <v>0</v>
      </c>
      <c r="N143" s="61">
        <f t="shared" si="205"/>
        <v>0</v>
      </c>
      <c r="O143" s="61">
        <f t="shared" si="205"/>
        <v>0</v>
      </c>
      <c r="P143" s="61">
        <f t="shared" si="205"/>
        <v>0</v>
      </c>
    </row>
    <row r="144" spans="1:16" s="62" customFormat="1" ht="25.5" x14ac:dyDescent="0.2">
      <c r="A144" s="63">
        <v>3132</v>
      </c>
      <c r="B144" s="64" t="s">
        <v>187</v>
      </c>
      <c r="C144" s="65">
        <v>1051.3</v>
      </c>
      <c r="D144" s="65">
        <v>597.25263786581718</v>
      </c>
      <c r="E144" s="65">
        <v>597.25263786581718</v>
      </c>
      <c r="F144" s="65">
        <v>597.25263786581718</v>
      </c>
      <c r="G144" s="65">
        <v>597.25263786581718</v>
      </c>
      <c r="H144" s="200">
        <v>700</v>
      </c>
      <c r="I144" s="200">
        <v>4310</v>
      </c>
      <c r="J144" s="200">
        <v>4310</v>
      </c>
      <c r="K144" s="200">
        <v>1975.73</v>
      </c>
      <c r="L144" s="150">
        <f t="shared" si="106"/>
        <v>45.84060324825986</v>
      </c>
      <c r="M144" s="65"/>
      <c r="N144" s="65"/>
      <c r="O144" s="65"/>
      <c r="P144" s="65"/>
    </row>
    <row r="145" spans="1:17" x14ac:dyDescent="0.2">
      <c r="A145" s="59">
        <v>32</v>
      </c>
      <c r="B145" s="60" t="s">
        <v>30</v>
      </c>
      <c r="C145" s="61">
        <v>540.16999999999996</v>
      </c>
      <c r="D145" s="61">
        <f t="shared" ref="D145:H145" si="206">(SUM(D146))</f>
        <v>331.80702103656512</v>
      </c>
      <c r="E145" s="61">
        <f t="shared" si="206"/>
        <v>398.16842524387812</v>
      </c>
      <c r="F145" s="61">
        <f t="shared" si="206"/>
        <v>398.16842524387812</v>
      </c>
      <c r="G145" s="61">
        <f t="shared" si="206"/>
        <v>398.16842524387812</v>
      </c>
      <c r="H145" s="77">
        <f t="shared" si="206"/>
        <v>500</v>
      </c>
      <c r="I145" s="77">
        <f>(SUM(I146,I151))</f>
        <v>1640</v>
      </c>
      <c r="J145" s="77">
        <f>(SUM(J146,J151))</f>
        <v>1640</v>
      </c>
      <c r="K145" s="77">
        <f>(SUM(K146,K151))</f>
        <v>1113.5</v>
      </c>
      <c r="L145" s="150">
        <f t="shared" si="106"/>
        <v>67.896341463414629</v>
      </c>
      <c r="M145" s="61">
        <f t="shared" ref="M145:P145" si="207">SUM(M146)</f>
        <v>0</v>
      </c>
      <c r="N145" s="61">
        <f t="shared" si="207"/>
        <v>0</v>
      </c>
      <c r="O145" s="61">
        <f t="shared" si="207"/>
        <v>0</v>
      </c>
      <c r="P145" s="61">
        <f t="shared" si="207"/>
        <v>0</v>
      </c>
    </row>
    <row r="146" spans="1:17" ht="12.75" customHeight="1" x14ac:dyDescent="0.2">
      <c r="A146" s="59">
        <v>321</v>
      </c>
      <c r="B146" s="60" t="s">
        <v>84</v>
      </c>
      <c r="C146" s="61">
        <f t="shared" ref="C146:G146" si="208">(SUM(C147+C148))</f>
        <v>575.13</v>
      </c>
      <c r="D146" s="61">
        <f t="shared" si="208"/>
        <v>331.80702103656512</v>
      </c>
      <c r="E146" s="61">
        <f t="shared" si="208"/>
        <v>398.16842524387812</v>
      </c>
      <c r="F146" s="61">
        <f t="shared" si="208"/>
        <v>398.16842524387812</v>
      </c>
      <c r="G146" s="61">
        <f t="shared" si="208"/>
        <v>398.16842524387812</v>
      </c>
      <c r="H146" s="77">
        <f t="shared" ref="H146" si="209">(SUM(H147+H148))</f>
        <v>500</v>
      </c>
      <c r="I146" s="77">
        <f>(SUM(I147+I148+I149))</f>
        <v>1450</v>
      </c>
      <c r="J146" s="77">
        <f>(SUM(J147+J148+J149))</f>
        <v>1450</v>
      </c>
      <c r="K146" s="77">
        <f>(SUM(K147+K148+K149))</f>
        <v>1113.5</v>
      </c>
      <c r="L146" s="150">
        <f t="shared" si="106"/>
        <v>76.793103448275858</v>
      </c>
      <c r="M146" s="61">
        <f t="shared" ref="M146:O146" si="210">SUM(M147+M148)</f>
        <v>0</v>
      </c>
      <c r="N146" s="61">
        <f t="shared" si="210"/>
        <v>0</v>
      </c>
      <c r="O146" s="61">
        <f t="shared" si="210"/>
        <v>0</v>
      </c>
      <c r="P146" s="61">
        <f>SUM(P147+P148)</f>
        <v>0</v>
      </c>
      <c r="Q146" s="23" t="s">
        <v>45</v>
      </c>
    </row>
    <row r="147" spans="1:17" ht="12.75" customHeight="1" x14ac:dyDescent="0.2">
      <c r="A147" s="63">
        <v>3211</v>
      </c>
      <c r="B147" s="64" t="s">
        <v>85</v>
      </c>
      <c r="C147" s="65">
        <v>111</v>
      </c>
      <c r="D147" s="65">
        <v>0</v>
      </c>
      <c r="E147" s="65">
        <v>0</v>
      </c>
      <c r="F147" s="65">
        <v>0</v>
      </c>
      <c r="G147" s="65">
        <v>0</v>
      </c>
      <c r="H147" s="200">
        <v>50</v>
      </c>
      <c r="I147" s="200">
        <v>120</v>
      </c>
      <c r="J147" s="200">
        <v>120</v>
      </c>
      <c r="K147" s="200">
        <v>18.87</v>
      </c>
      <c r="L147" s="150">
        <f t="shared" si="106"/>
        <v>15.725</v>
      </c>
      <c r="M147" s="65"/>
      <c r="N147" s="65"/>
      <c r="O147" s="65"/>
      <c r="P147" s="65"/>
    </row>
    <row r="148" spans="1:17" ht="25.5" x14ac:dyDescent="0.2">
      <c r="A148" s="63">
        <v>3212</v>
      </c>
      <c r="B148" s="64" t="s">
        <v>188</v>
      </c>
      <c r="C148" s="65">
        <v>464.13</v>
      </c>
      <c r="D148" s="65">
        <v>331.80702103656512</v>
      </c>
      <c r="E148" s="65">
        <v>398.16842524387812</v>
      </c>
      <c r="F148" s="65">
        <v>398.16842524387812</v>
      </c>
      <c r="G148" s="65">
        <v>398.16842524387812</v>
      </c>
      <c r="H148" s="200">
        <v>450</v>
      </c>
      <c r="I148" s="200">
        <v>1140</v>
      </c>
      <c r="J148" s="200">
        <v>1140</v>
      </c>
      <c r="K148" s="200">
        <v>1094.6300000000001</v>
      </c>
      <c r="L148" s="150">
        <f t="shared" ref="L148:L211" si="211">K148/J148*100</f>
        <v>96.020175438596496</v>
      </c>
      <c r="M148" s="65"/>
      <c r="N148" s="65"/>
      <c r="O148" s="65"/>
      <c r="P148" s="65"/>
    </row>
    <row r="149" spans="1:17" x14ac:dyDescent="0.2">
      <c r="A149" s="63">
        <v>3213</v>
      </c>
      <c r="B149" s="64" t="s">
        <v>331</v>
      </c>
      <c r="C149" s="65">
        <v>464.13</v>
      </c>
      <c r="D149" s="65"/>
      <c r="E149" s="65"/>
      <c r="F149" s="65"/>
      <c r="G149" s="65"/>
      <c r="H149" s="200"/>
      <c r="I149" s="200">
        <v>190</v>
      </c>
      <c r="J149" s="200">
        <v>190</v>
      </c>
      <c r="K149" s="200">
        <v>0</v>
      </c>
      <c r="L149" s="150">
        <f t="shared" si="211"/>
        <v>0</v>
      </c>
      <c r="M149" s="65"/>
      <c r="N149" s="65"/>
      <c r="O149" s="65"/>
      <c r="P149" s="65"/>
    </row>
    <row r="150" spans="1:17" x14ac:dyDescent="0.2">
      <c r="A150" s="63">
        <v>323</v>
      </c>
      <c r="B150" s="64" t="s">
        <v>148</v>
      </c>
      <c r="C150" s="65"/>
      <c r="D150" s="65"/>
      <c r="E150" s="65"/>
      <c r="F150" s="65"/>
      <c r="G150" s="65"/>
      <c r="H150" s="200"/>
      <c r="I150" s="200">
        <v>190</v>
      </c>
      <c r="J150" s="200">
        <v>190</v>
      </c>
      <c r="K150" s="200">
        <v>190</v>
      </c>
      <c r="L150" s="150">
        <f t="shared" si="211"/>
        <v>100</v>
      </c>
      <c r="M150" s="65"/>
      <c r="N150" s="65"/>
      <c r="O150" s="65"/>
      <c r="P150" s="65"/>
    </row>
    <row r="151" spans="1:17" x14ac:dyDescent="0.2">
      <c r="A151" s="63">
        <v>3236</v>
      </c>
      <c r="B151" s="64" t="s">
        <v>148</v>
      </c>
      <c r="C151" s="65">
        <v>0</v>
      </c>
      <c r="D151" s="65"/>
      <c r="E151" s="65"/>
      <c r="F151" s="65"/>
      <c r="G151" s="65"/>
      <c r="H151" s="200"/>
      <c r="I151" s="200">
        <v>190</v>
      </c>
      <c r="J151" s="200">
        <v>190</v>
      </c>
      <c r="K151" s="200">
        <v>0</v>
      </c>
      <c r="L151" s="150">
        <f t="shared" si="211"/>
        <v>0</v>
      </c>
      <c r="M151" s="65"/>
      <c r="N151" s="65"/>
      <c r="O151" s="65"/>
      <c r="P151" s="65"/>
    </row>
    <row r="152" spans="1:17" ht="38.25" x14ac:dyDescent="0.2">
      <c r="A152" s="218" t="s">
        <v>282</v>
      </c>
      <c r="B152" s="219" t="s">
        <v>281</v>
      </c>
      <c r="C152" s="83">
        <v>0</v>
      </c>
      <c r="D152" s="57">
        <f t="shared" ref="D152:F152" si="212">(SUM(D154))</f>
        <v>4645.2982945119111</v>
      </c>
      <c r="E152" s="57">
        <f t="shared" si="212"/>
        <v>5773.4421660362341</v>
      </c>
      <c r="F152" s="57">
        <f t="shared" si="212"/>
        <v>6195.4210631096948</v>
      </c>
      <c r="G152" s="57">
        <f t="shared" ref="G152:I152" si="213">(SUM(G154))</f>
        <v>6195.4210631096948</v>
      </c>
      <c r="H152" s="57">
        <f t="shared" ref="H152" si="214">(SUM(H154))</f>
        <v>0</v>
      </c>
      <c r="I152" s="217">
        <f t="shared" si="213"/>
        <v>5960</v>
      </c>
      <c r="J152" s="217">
        <f t="shared" ref="J152" si="215">(SUM(J154))</f>
        <v>5960</v>
      </c>
      <c r="K152" s="217">
        <f t="shared" ref="K152" si="216">(SUM(K154))</f>
        <v>2791.4799999999996</v>
      </c>
      <c r="L152" s="150">
        <f t="shared" si="211"/>
        <v>46.836912751677843</v>
      </c>
      <c r="M152" s="220"/>
      <c r="N152" s="220"/>
      <c r="O152" s="220"/>
      <c r="P152" s="220"/>
    </row>
    <row r="153" spans="1:17" ht="25.5" x14ac:dyDescent="0.2">
      <c r="A153" s="218" t="s">
        <v>361</v>
      </c>
      <c r="B153" s="219" t="s">
        <v>332</v>
      </c>
      <c r="C153" s="220"/>
      <c r="D153" s="220"/>
      <c r="E153" s="220"/>
      <c r="F153" s="220"/>
      <c r="G153" s="220"/>
      <c r="H153" s="221"/>
      <c r="I153" s="221"/>
      <c r="J153" s="221"/>
      <c r="K153" s="221"/>
      <c r="L153" s="150">
        <v>0</v>
      </c>
      <c r="M153" s="220"/>
      <c r="N153" s="220"/>
      <c r="O153" s="220"/>
      <c r="P153" s="220"/>
    </row>
    <row r="154" spans="1:17" x14ac:dyDescent="0.2">
      <c r="A154" s="59">
        <v>3</v>
      </c>
      <c r="B154" s="60" t="s">
        <v>22</v>
      </c>
      <c r="C154" s="61">
        <f t="shared" ref="C154:I154" si="217">(SUM(C155+C162))</f>
        <v>0</v>
      </c>
      <c r="D154" s="61">
        <f t="shared" si="217"/>
        <v>4645.2982945119111</v>
      </c>
      <c r="E154" s="61">
        <f t="shared" si="217"/>
        <v>5773.4421660362341</v>
      </c>
      <c r="F154" s="61">
        <f t="shared" si="217"/>
        <v>6195.4210631096948</v>
      </c>
      <c r="G154" s="61">
        <f t="shared" si="217"/>
        <v>6195.4210631096948</v>
      </c>
      <c r="H154" s="61">
        <f t="shared" si="217"/>
        <v>0</v>
      </c>
      <c r="I154" s="61">
        <f t="shared" si="217"/>
        <v>5960</v>
      </c>
      <c r="J154" s="61">
        <f t="shared" ref="J154" si="218">(SUM(J155+J162))</f>
        <v>5960</v>
      </c>
      <c r="K154" s="61">
        <f t="shared" ref="K154" si="219">(SUM(K155+K162))</f>
        <v>2791.4799999999996</v>
      </c>
      <c r="L154" s="150">
        <f t="shared" si="211"/>
        <v>46.836912751677843</v>
      </c>
      <c r="M154" s="61">
        <f>SUM(M155)</f>
        <v>0</v>
      </c>
      <c r="N154" s="61">
        <f>SUM(N155)</f>
        <v>0</v>
      </c>
      <c r="O154" s="61">
        <f>SUM(O155)</f>
        <v>0</v>
      </c>
      <c r="P154" s="61">
        <f>SUM(P155)</f>
        <v>0</v>
      </c>
    </row>
    <row r="155" spans="1:17" x14ac:dyDescent="0.2">
      <c r="A155" s="59">
        <v>31</v>
      </c>
      <c r="B155" s="60" t="s">
        <v>23</v>
      </c>
      <c r="C155" s="61">
        <f t="shared" ref="C155:I155" si="220">(SUM(C156+C158+C160))</f>
        <v>0</v>
      </c>
      <c r="D155" s="61">
        <f t="shared" si="220"/>
        <v>4313.4912734753461</v>
      </c>
      <c r="E155" s="61">
        <f t="shared" si="220"/>
        <v>5375.273740792356</v>
      </c>
      <c r="F155" s="61">
        <f t="shared" si="220"/>
        <v>5797.2526378658167</v>
      </c>
      <c r="G155" s="61">
        <f t="shared" si="220"/>
        <v>5797.2526378658167</v>
      </c>
      <c r="H155" s="61">
        <f t="shared" si="220"/>
        <v>0</v>
      </c>
      <c r="I155" s="61">
        <f t="shared" si="220"/>
        <v>5660</v>
      </c>
      <c r="J155" s="61">
        <f t="shared" ref="J155" si="221">(SUM(J156+J158+J160))</f>
        <v>5660</v>
      </c>
      <c r="K155" s="61">
        <f t="shared" ref="K155" si="222">(SUM(K156+K158+K160))</f>
        <v>2594.8999999999996</v>
      </c>
      <c r="L155" s="150">
        <f t="shared" si="211"/>
        <v>45.846289752650172</v>
      </c>
      <c r="M155" s="61">
        <f t="shared" ref="M155:O155" si="223">SUM(M156+M158+M160)</f>
        <v>0</v>
      </c>
      <c r="N155" s="61">
        <f t="shared" si="223"/>
        <v>0</v>
      </c>
      <c r="O155" s="61">
        <f t="shared" si="223"/>
        <v>0</v>
      </c>
      <c r="P155" s="61">
        <f>SUM(P156+P158+P160)</f>
        <v>0</v>
      </c>
    </row>
    <row r="156" spans="1:17" x14ac:dyDescent="0.2">
      <c r="A156" s="59">
        <v>311</v>
      </c>
      <c r="B156" s="60" t="s">
        <v>186</v>
      </c>
      <c r="C156" s="61">
        <f t="shared" ref="C156:K156" si="224">(SUM(C157))</f>
        <v>0</v>
      </c>
      <c r="D156" s="61">
        <f t="shared" si="224"/>
        <v>3583.5158271949031</v>
      </c>
      <c r="E156" s="61">
        <f t="shared" si="224"/>
        <v>4645.298294511912</v>
      </c>
      <c r="F156" s="61">
        <f t="shared" si="224"/>
        <v>5000</v>
      </c>
      <c r="G156" s="61">
        <f t="shared" si="224"/>
        <v>5000</v>
      </c>
      <c r="H156" s="61">
        <f t="shared" si="224"/>
        <v>0</v>
      </c>
      <c r="I156" s="61">
        <f t="shared" si="224"/>
        <v>4600</v>
      </c>
      <c r="J156" s="61">
        <f t="shared" si="224"/>
        <v>4600</v>
      </c>
      <c r="K156" s="61">
        <f t="shared" si="224"/>
        <v>2113.04</v>
      </c>
      <c r="L156" s="150">
        <f t="shared" si="211"/>
        <v>45.935652173913041</v>
      </c>
      <c r="M156" s="61">
        <f t="shared" ref="M156:P156" si="225">SUM(M157)</f>
        <v>0</v>
      </c>
      <c r="N156" s="61">
        <f t="shared" si="225"/>
        <v>0</v>
      </c>
      <c r="O156" s="61">
        <f t="shared" si="225"/>
        <v>0</v>
      </c>
      <c r="P156" s="61">
        <f t="shared" si="225"/>
        <v>0</v>
      </c>
    </row>
    <row r="157" spans="1:17" x14ac:dyDescent="0.2">
      <c r="A157" s="63">
        <v>3111</v>
      </c>
      <c r="B157" s="64" t="s">
        <v>78</v>
      </c>
      <c r="C157" s="65">
        <v>0</v>
      </c>
      <c r="D157" s="65">
        <v>3583.5158271949031</v>
      </c>
      <c r="E157" s="65">
        <v>4645.298294511912</v>
      </c>
      <c r="F157" s="65">
        <v>5000</v>
      </c>
      <c r="G157" s="65">
        <v>5000</v>
      </c>
      <c r="H157" s="200">
        <v>0</v>
      </c>
      <c r="I157" s="203">
        <v>4600</v>
      </c>
      <c r="J157" s="203">
        <v>4600</v>
      </c>
      <c r="K157" s="203">
        <v>2113.04</v>
      </c>
      <c r="L157" s="150">
        <f t="shared" si="211"/>
        <v>45.935652173913041</v>
      </c>
      <c r="M157" s="65"/>
      <c r="N157" s="65"/>
      <c r="O157" s="65"/>
      <c r="P157" s="65"/>
    </row>
    <row r="158" spans="1:17" x14ac:dyDescent="0.2">
      <c r="A158" s="59">
        <v>312</v>
      </c>
      <c r="B158" s="60" t="s">
        <v>81</v>
      </c>
      <c r="C158" s="61">
        <f t="shared" ref="C158:K158" si="226">(SUM(C159))</f>
        <v>0</v>
      </c>
      <c r="D158" s="61">
        <f t="shared" si="226"/>
        <v>132.72280841462606</v>
      </c>
      <c r="E158" s="61">
        <f t="shared" si="226"/>
        <v>132.72280841462606</v>
      </c>
      <c r="F158" s="61">
        <f t="shared" si="226"/>
        <v>200</v>
      </c>
      <c r="G158" s="61">
        <f t="shared" si="226"/>
        <v>200</v>
      </c>
      <c r="H158" s="77">
        <f t="shared" si="226"/>
        <v>0</v>
      </c>
      <c r="I158" s="77">
        <f t="shared" si="226"/>
        <v>300</v>
      </c>
      <c r="J158" s="77">
        <f t="shared" si="226"/>
        <v>300</v>
      </c>
      <c r="K158" s="77">
        <f t="shared" si="226"/>
        <v>133.19999999999999</v>
      </c>
      <c r="L158" s="150">
        <f t="shared" si="211"/>
        <v>44.399999999999991</v>
      </c>
      <c r="M158" s="61">
        <f t="shared" ref="M158:P158" si="227">SUM(M159)</f>
        <v>0</v>
      </c>
      <c r="N158" s="61">
        <f t="shared" si="227"/>
        <v>0</v>
      </c>
      <c r="O158" s="61">
        <f t="shared" si="227"/>
        <v>0</v>
      </c>
      <c r="P158" s="61">
        <f t="shared" si="227"/>
        <v>0</v>
      </c>
    </row>
    <row r="159" spans="1:17" x14ac:dyDescent="0.2">
      <c r="A159" s="63">
        <v>3121</v>
      </c>
      <c r="B159" s="64" t="s">
        <v>81</v>
      </c>
      <c r="C159" s="65">
        <v>0</v>
      </c>
      <c r="D159" s="65">
        <v>132.72280841462606</v>
      </c>
      <c r="E159" s="65">
        <v>132.72280841462606</v>
      </c>
      <c r="F159" s="65">
        <v>200</v>
      </c>
      <c r="G159" s="65">
        <v>200</v>
      </c>
      <c r="H159" s="200">
        <v>0</v>
      </c>
      <c r="I159" s="200">
        <v>300</v>
      </c>
      <c r="J159" s="200">
        <v>300</v>
      </c>
      <c r="K159" s="200">
        <v>133.19999999999999</v>
      </c>
      <c r="L159" s="150">
        <f t="shared" si="211"/>
        <v>44.399999999999991</v>
      </c>
      <c r="M159" s="65"/>
      <c r="N159" s="65"/>
      <c r="O159" s="65"/>
      <c r="P159" s="65"/>
    </row>
    <row r="160" spans="1:17" x14ac:dyDescent="0.2">
      <c r="A160" s="59">
        <v>313</v>
      </c>
      <c r="B160" s="60" t="s">
        <v>82</v>
      </c>
      <c r="C160" s="61">
        <f t="shared" ref="C160:K160" si="228">(SUM(C161))</f>
        <v>0</v>
      </c>
      <c r="D160" s="61">
        <f t="shared" si="228"/>
        <v>597.25263786581718</v>
      </c>
      <c r="E160" s="61">
        <f t="shared" si="228"/>
        <v>597.25263786581718</v>
      </c>
      <c r="F160" s="61">
        <f t="shared" si="228"/>
        <v>597.25263786581718</v>
      </c>
      <c r="G160" s="61">
        <f t="shared" si="228"/>
        <v>597.25263786581718</v>
      </c>
      <c r="H160" s="77">
        <f t="shared" si="228"/>
        <v>0</v>
      </c>
      <c r="I160" s="77">
        <f t="shared" si="228"/>
        <v>760</v>
      </c>
      <c r="J160" s="77">
        <f t="shared" si="228"/>
        <v>760</v>
      </c>
      <c r="K160" s="77">
        <f t="shared" si="228"/>
        <v>348.66</v>
      </c>
      <c r="L160" s="150">
        <f t="shared" si="211"/>
        <v>45.876315789473686</v>
      </c>
      <c r="M160" s="61">
        <f t="shared" ref="M160:P160" si="229">SUM(M161)</f>
        <v>0</v>
      </c>
      <c r="N160" s="61">
        <f t="shared" si="229"/>
        <v>0</v>
      </c>
      <c r="O160" s="61">
        <f t="shared" si="229"/>
        <v>0</v>
      </c>
      <c r="P160" s="61">
        <f t="shared" si="229"/>
        <v>0</v>
      </c>
    </row>
    <row r="161" spans="1:17" ht="25.5" x14ac:dyDescent="0.2">
      <c r="A161" s="63">
        <v>3132</v>
      </c>
      <c r="B161" s="64" t="s">
        <v>187</v>
      </c>
      <c r="C161" s="65">
        <v>0</v>
      </c>
      <c r="D161" s="65">
        <v>597.25263786581718</v>
      </c>
      <c r="E161" s="65">
        <v>597.25263786581718</v>
      </c>
      <c r="F161" s="65">
        <v>597.25263786581718</v>
      </c>
      <c r="G161" s="65">
        <v>597.25263786581718</v>
      </c>
      <c r="H161" s="200">
        <v>0</v>
      </c>
      <c r="I161" s="200">
        <v>760</v>
      </c>
      <c r="J161" s="200">
        <v>760</v>
      </c>
      <c r="K161" s="200">
        <v>348.66</v>
      </c>
      <c r="L161" s="150">
        <f t="shared" si="211"/>
        <v>45.876315789473686</v>
      </c>
      <c r="M161" s="65"/>
      <c r="N161" s="65"/>
      <c r="O161" s="65"/>
      <c r="P161" s="65"/>
    </row>
    <row r="162" spans="1:17" x14ac:dyDescent="0.2">
      <c r="A162" s="59">
        <v>32</v>
      </c>
      <c r="B162" s="60" t="s">
        <v>30</v>
      </c>
      <c r="C162" s="61">
        <v>0</v>
      </c>
      <c r="D162" s="61">
        <f t="shared" ref="D162:H162" si="230">(SUM(D163))</f>
        <v>331.80702103656512</v>
      </c>
      <c r="E162" s="61">
        <f t="shared" si="230"/>
        <v>398.16842524387812</v>
      </c>
      <c r="F162" s="61">
        <f t="shared" si="230"/>
        <v>398.16842524387812</v>
      </c>
      <c r="G162" s="61">
        <f t="shared" si="230"/>
        <v>398.16842524387812</v>
      </c>
      <c r="H162" s="77">
        <f t="shared" si="230"/>
        <v>0</v>
      </c>
      <c r="I162" s="77">
        <f>(SUM(I163,I168))</f>
        <v>300</v>
      </c>
      <c r="J162" s="77">
        <f>(SUM(J163,J168))</f>
        <v>300</v>
      </c>
      <c r="K162" s="77">
        <f>(SUM(K163,K168))</f>
        <v>196.58</v>
      </c>
      <c r="L162" s="150">
        <f t="shared" si="211"/>
        <v>65.526666666666671</v>
      </c>
      <c r="M162" s="61">
        <f t="shared" ref="M162:P162" si="231">SUM(M163)</f>
        <v>0</v>
      </c>
      <c r="N162" s="61">
        <f t="shared" si="231"/>
        <v>0</v>
      </c>
      <c r="O162" s="61">
        <f t="shared" si="231"/>
        <v>0</v>
      </c>
      <c r="P162" s="61">
        <f t="shared" si="231"/>
        <v>0</v>
      </c>
    </row>
    <row r="163" spans="1:17" x14ac:dyDescent="0.2">
      <c r="A163" s="59">
        <v>321</v>
      </c>
      <c r="B163" s="60" t="s">
        <v>84</v>
      </c>
      <c r="C163" s="61">
        <v>0</v>
      </c>
      <c r="D163" s="61">
        <f t="shared" ref="D163:G163" si="232">(SUM(D164+D165))</f>
        <v>331.80702103656512</v>
      </c>
      <c r="E163" s="61">
        <f t="shared" si="232"/>
        <v>398.16842524387812</v>
      </c>
      <c r="F163" s="61">
        <f t="shared" si="232"/>
        <v>398.16842524387812</v>
      </c>
      <c r="G163" s="61">
        <f t="shared" si="232"/>
        <v>398.16842524387812</v>
      </c>
      <c r="H163" s="77">
        <f t="shared" ref="H163" si="233">(SUM(H164+H165))</f>
        <v>0</v>
      </c>
      <c r="I163" s="77">
        <f>(SUM(I164+I165+I166))</f>
        <v>260</v>
      </c>
      <c r="J163" s="77">
        <f>(SUM(J164+J165+J166))</f>
        <v>260</v>
      </c>
      <c r="K163" s="77">
        <f>(SUM(K164+K165+K166))</f>
        <v>196.58</v>
      </c>
      <c r="L163" s="150">
        <f t="shared" si="211"/>
        <v>75.607692307692304</v>
      </c>
      <c r="M163" s="61">
        <f t="shared" ref="M163:O163" si="234">SUM(M164+M165)</f>
        <v>0</v>
      </c>
      <c r="N163" s="61">
        <f t="shared" si="234"/>
        <v>0</v>
      </c>
      <c r="O163" s="61">
        <f t="shared" si="234"/>
        <v>0</v>
      </c>
      <c r="P163" s="61">
        <f>SUM(P164+P165)</f>
        <v>0</v>
      </c>
    </row>
    <row r="164" spans="1:17" x14ac:dyDescent="0.2">
      <c r="A164" s="63">
        <v>3211</v>
      </c>
      <c r="B164" s="64" t="s">
        <v>85</v>
      </c>
      <c r="C164" s="65">
        <v>0</v>
      </c>
      <c r="D164" s="65">
        <v>0</v>
      </c>
      <c r="E164" s="65">
        <v>0</v>
      </c>
      <c r="F164" s="65">
        <v>0</v>
      </c>
      <c r="G164" s="65">
        <v>0</v>
      </c>
      <c r="H164" s="200">
        <v>0</v>
      </c>
      <c r="I164" s="200">
        <v>20</v>
      </c>
      <c r="J164" s="200">
        <v>20</v>
      </c>
      <c r="K164" s="200">
        <v>3.33</v>
      </c>
      <c r="L164" s="150">
        <f t="shared" si="211"/>
        <v>16.650000000000002</v>
      </c>
      <c r="M164" s="65"/>
      <c r="N164" s="65"/>
      <c r="O164" s="65"/>
      <c r="P164" s="65"/>
    </row>
    <row r="165" spans="1:17" ht="25.5" x14ac:dyDescent="0.2">
      <c r="A165" s="63">
        <v>3212</v>
      </c>
      <c r="B165" s="64" t="s">
        <v>188</v>
      </c>
      <c r="C165" s="65">
        <v>0</v>
      </c>
      <c r="D165" s="65">
        <v>331.80702103656512</v>
      </c>
      <c r="E165" s="65">
        <v>398.16842524387812</v>
      </c>
      <c r="F165" s="65">
        <v>398.16842524387812</v>
      </c>
      <c r="G165" s="65">
        <v>398.16842524387812</v>
      </c>
      <c r="H165" s="200">
        <v>0</v>
      </c>
      <c r="I165" s="200">
        <v>200</v>
      </c>
      <c r="J165" s="200">
        <v>200</v>
      </c>
      <c r="K165" s="200">
        <v>193.25</v>
      </c>
      <c r="L165" s="150">
        <f t="shared" si="211"/>
        <v>96.625</v>
      </c>
      <c r="M165" s="65"/>
      <c r="N165" s="65"/>
      <c r="O165" s="65"/>
      <c r="P165" s="65"/>
    </row>
    <row r="166" spans="1:17" x14ac:dyDescent="0.2">
      <c r="A166" s="63">
        <v>3213</v>
      </c>
      <c r="B166" s="64" t="s">
        <v>331</v>
      </c>
      <c r="C166" s="65"/>
      <c r="D166" s="65"/>
      <c r="E166" s="65"/>
      <c r="F166" s="65"/>
      <c r="G166" s="65"/>
      <c r="H166" s="200"/>
      <c r="I166" s="200">
        <v>40</v>
      </c>
      <c r="J166" s="200">
        <v>40</v>
      </c>
      <c r="K166" s="200">
        <v>0</v>
      </c>
      <c r="L166" s="150">
        <f t="shared" si="211"/>
        <v>0</v>
      </c>
      <c r="M166" s="65"/>
      <c r="N166" s="65"/>
      <c r="O166" s="65"/>
      <c r="P166" s="65"/>
    </row>
    <row r="167" spans="1:17" x14ac:dyDescent="0.2">
      <c r="A167" s="63">
        <v>323</v>
      </c>
      <c r="B167" s="64" t="s">
        <v>148</v>
      </c>
      <c r="C167" s="65"/>
      <c r="D167" s="65"/>
      <c r="E167" s="65"/>
      <c r="F167" s="65"/>
      <c r="G167" s="65"/>
      <c r="H167" s="200"/>
      <c r="I167" s="200">
        <v>190</v>
      </c>
      <c r="J167" s="200">
        <v>190</v>
      </c>
      <c r="K167" s="200">
        <v>190</v>
      </c>
      <c r="L167" s="150">
        <f t="shared" si="211"/>
        <v>100</v>
      </c>
      <c r="M167" s="65"/>
      <c r="N167" s="65"/>
      <c r="O167" s="65"/>
      <c r="P167" s="65"/>
    </row>
    <row r="168" spans="1:17" x14ac:dyDescent="0.2">
      <c r="A168" s="63">
        <v>3236</v>
      </c>
      <c r="B168" s="64" t="s">
        <v>148</v>
      </c>
      <c r="C168" s="65">
        <v>0</v>
      </c>
      <c r="D168" s="65"/>
      <c r="E168" s="65"/>
      <c r="F168" s="65"/>
      <c r="G168" s="65"/>
      <c r="H168" s="200"/>
      <c r="I168" s="200">
        <v>40</v>
      </c>
      <c r="J168" s="200">
        <v>40</v>
      </c>
      <c r="K168" s="200">
        <v>0</v>
      </c>
      <c r="L168" s="150">
        <f t="shared" si="211"/>
        <v>0</v>
      </c>
      <c r="M168" s="65"/>
      <c r="N168" s="65"/>
      <c r="O168" s="65"/>
      <c r="P168" s="65"/>
    </row>
    <row r="169" spans="1:17" s="62" customFormat="1" ht="25.5" x14ac:dyDescent="0.2">
      <c r="A169" s="51" t="s">
        <v>133</v>
      </c>
      <c r="B169" s="52" t="s">
        <v>189</v>
      </c>
      <c r="C169" s="199">
        <f>(C170)</f>
        <v>715.39</v>
      </c>
      <c r="D169" s="77">
        <f>(SUM(D170))</f>
        <v>1242.4182095693145</v>
      </c>
      <c r="E169" s="74">
        <f t="shared" ref="E169:K169" si="235">(E170)</f>
        <v>1242.4182095693145</v>
      </c>
      <c r="F169" s="74">
        <f t="shared" si="235"/>
        <v>1242.4182095693145</v>
      </c>
      <c r="G169" s="201">
        <f t="shared" si="235"/>
        <v>1242.4182095693145</v>
      </c>
      <c r="H169" s="201">
        <f t="shared" si="235"/>
        <v>1242.4182095693145</v>
      </c>
      <c r="I169" s="201">
        <f t="shared" si="235"/>
        <v>0</v>
      </c>
      <c r="J169" s="201">
        <f t="shared" si="235"/>
        <v>0</v>
      </c>
      <c r="K169" s="201">
        <f t="shared" si="235"/>
        <v>0</v>
      </c>
      <c r="L169" s="150">
        <v>0</v>
      </c>
      <c r="M169" s="53">
        <f t="shared" ref="M169:P169" si="236">M170</f>
        <v>0</v>
      </c>
      <c r="N169" s="53">
        <f t="shared" si="236"/>
        <v>0</v>
      </c>
      <c r="O169" s="53">
        <f t="shared" si="236"/>
        <v>0</v>
      </c>
      <c r="P169" s="53">
        <f t="shared" si="236"/>
        <v>0</v>
      </c>
    </row>
    <row r="170" spans="1:17" s="62" customFormat="1" ht="51" x14ac:dyDescent="0.2">
      <c r="A170" s="55" t="s">
        <v>190</v>
      </c>
      <c r="B170" s="56" t="s">
        <v>191</v>
      </c>
      <c r="C170" s="57">
        <f t="shared" ref="C170:F170" si="237">(SUM(C172))</f>
        <v>715.39</v>
      </c>
      <c r="D170" s="77">
        <f t="shared" si="237"/>
        <v>1242.4182095693145</v>
      </c>
      <c r="E170" s="57">
        <f t="shared" si="237"/>
        <v>1242.4182095693145</v>
      </c>
      <c r="F170" s="57">
        <f t="shared" si="237"/>
        <v>1242.4182095693145</v>
      </c>
      <c r="G170" s="57">
        <f t="shared" ref="G170:I170" si="238">(SUM(G172))</f>
        <v>1242.4182095693145</v>
      </c>
      <c r="H170" s="79">
        <f t="shared" ref="H170" si="239">(SUM(H172))</f>
        <v>1242.4182095693145</v>
      </c>
      <c r="I170" s="79">
        <f t="shared" si="238"/>
        <v>0</v>
      </c>
      <c r="J170" s="79">
        <f t="shared" ref="J170" si="240">(SUM(J172))</f>
        <v>0</v>
      </c>
      <c r="K170" s="79">
        <f t="shared" ref="K170" si="241">(SUM(K172))</f>
        <v>0</v>
      </c>
      <c r="L170" s="150">
        <v>0</v>
      </c>
      <c r="M170" s="57">
        <f t="shared" ref="M170:P170" si="242">SUM(M172)</f>
        <v>0</v>
      </c>
      <c r="N170" s="57">
        <f t="shared" si="242"/>
        <v>0</v>
      </c>
      <c r="O170" s="57">
        <f t="shared" si="242"/>
        <v>0</v>
      </c>
      <c r="P170" s="57">
        <f t="shared" si="242"/>
        <v>0</v>
      </c>
    </row>
    <row r="171" spans="1:17" s="62" customFormat="1" x14ac:dyDescent="0.2">
      <c r="A171" s="58" t="s">
        <v>192</v>
      </c>
      <c r="B171" s="56" t="s">
        <v>193</v>
      </c>
      <c r="C171" s="57">
        <v>0</v>
      </c>
      <c r="D171" s="61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150">
        <v>0</v>
      </c>
      <c r="M171" s="57"/>
      <c r="N171" s="57"/>
      <c r="O171" s="57"/>
      <c r="P171" s="57"/>
    </row>
    <row r="172" spans="1:17" x14ac:dyDescent="0.2">
      <c r="A172" s="59">
        <v>3</v>
      </c>
      <c r="B172" s="60" t="s">
        <v>22</v>
      </c>
      <c r="C172" s="61">
        <f t="shared" ref="C172:K173" si="243">(SUM(C173))</f>
        <v>715.39</v>
      </c>
      <c r="D172" s="61">
        <f t="shared" si="243"/>
        <v>1242.4182095693145</v>
      </c>
      <c r="E172" s="61">
        <f t="shared" si="243"/>
        <v>1242.4182095693145</v>
      </c>
      <c r="F172" s="61">
        <f t="shared" si="243"/>
        <v>1242.4182095693145</v>
      </c>
      <c r="G172" s="61">
        <f t="shared" si="243"/>
        <v>1242.4182095693145</v>
      </c>
      <c r="H172" s="61">
        <f t="shared" si="243"/>
        <v>1242.4182095693145</v>
      </c>
      <c r="I172" s="61">
        <f t="shared" si="243"/>
        <v>0</v>
      </c>
      <c r="J172" s="61">
        <f t="shared" si="243"/>
        <v>0</v>
      </c>
      <c r="K172" s="61">
        <f t="shared" si="243"/>
        <v>0</v>
      </c>
      <c r="L172" s="150">
        <v>0</v>
      </c>
      <c r="M172" s="61">
        <f t="shared" ref="M172:P174" si="244">SUM(M173)</f>
        <v>0</v>
      </c>
      <c r="N172" s="61">
        <f t="shared" si="244"/>
        <v>0</v>
      </c>
      <c r="O172" s="61">
        <f t="shared" si="244"/>
        <v>0</v>
      </c>
      <c r="P172" s="61">
        <f t="shared" si="244"/>
        <v>0</v>
      </c>
    </row>
    <row r="173" spans="1:17" ht="38.25" x14ac:dyDescent="0.2">
      <c r="A173" s="59">
        <v>37</v>
      </c>
      <c r="B173" s="60" t="s">
        <v>157</v>
      </c>
      <c r="C173" s="61">
        <f t="shared" si="243"/>
        <v>715.39</v>
      </c>
      <c r="D173" s="61">
        <f t="shared" si="243"/>
        <v>1242.4182095693145</v>
      </c>
      <c r="E173" s="61">
        <f t="shared" si="243"/>
        <v>1242.4182095693145</v>
      </c>
      <c r="F173" s="61">
        <f t="shared" si="243"/>
        <v>1242.4182095693145</v>
      </c>
      <c r="G173" s="61">
        <f t="shared" si="243"/>
        <v>1242.4182095693145</v>
      </c>
      <c r="H173" s="61">
        <f t="shared" si="243"/>
        <v>1242.4182095693145</v>
      </c>
      <c r="I173" s="61">
        <f t="shared" si="243"/>
        <v>0</v>
      </c>
      <c r="J173" s="61">
        <f t="shared" si="243"/>
        <v>0</v>
      </c>
      <c r="K173" s="61">
        <f t="shared" si="243"/>
        <v>0</v>
      </c>
      <c r="L173" s="150">
        <v>0</v>
      </c>
      <c r="M173" s="61">
        <f t="shared" si="244"/>
        <v>0</v>
      </c>
      <c r="N173" s="61">
        <f t="shared" si="244"/>
        <v>0</v>
      </c>
      <c r="O173" s="61">
        <f t="shared" si="244"/>
        <v>0</v>
      </c>
      <c r="P173" s="61">
        <f t="shared" si="244"/>
        <v>0</v>
      </c>
      <c r="Q173" s="23" t="s">
        <v>45</v>
      </c>
    </row>
    <row r="174" spans="1:17" ht="25.5" x14ac:dyDescent="0.2">
      <c r="A174" s="59">
        <v>372</v>
      </c>
      <c r="B174" s="60" t="s">
        <v>158</v>
      </c>
      <c r="C174" s="61">
        <v>715.39</v>
      </c>
      <c r="D174" s="61">
        <f t="shared" ref="D174:K174" si="245">(SUM(D175))</f>
        <v>1242.4182095693145</v>
      </c>
      <c r="E174" s="61">
        <f t="shared" si="245"/>
        <v>1242.4182095693145</v>
      </c>
      <c r="F174" s="61">
        <f t="shared" si="245"/>
        <v>1242.4182095693145</v>
      </c>
      <c r="G174" s="61">
        <f t="shared" si="245"/>
        <v>1242.4182095693145</v>
      </c>
      <c r="H174" s="61">
        <f t="shared" si="245"/>
        <v>1242.4182095693145</v>
      </c>
      <c r="I174" s="61">
        <f t="shared" si="245"/>
        <v>0</v>
      </c>
      <c r="J174" s="61">
        <f t="shared" si="245"/>
        <v>0</v>
      </c>
      <c r="K174" s="61">
        <f t="shared" si="245"/>
        <v>0</v>
      </c>
      <c r="L174" s="150">
        <v>0</v>
      </c>
      <c r="M174" s="61">
        <f t="shared" si="244"/>
        <v>0</v>
      </c>
      <c r="N174" s="61">
        <f t="shared" si="244"/>
        <v>0</v>
      </c>
      <c r="O174" s="61">
        <f t="shared" si="244"/>
        <v>0</v>
      </c>
      <c r="P174" s="61">
        <f t="shared" si="244"/>
        <v>0</v>
      </c>
    </row>
    <row r="175" spans="1:17" ht="38.25" x14ac:dyDescent="0.2">
      <c r="A175" s="63">
        <v>3722</v>
      </c>
      <c r="B175" s="64" t="s">
        <v>194</v>
      </c>
      <c r="C175" s="65">
        <v>715.39</v>
      </c>
      <c r="D175" s="65">
        <v>1242.4182095693145</v>
      </c>
      <c r="E175" s="65">
        <v>1242.4182095693145</v>
      </c>
      <c r="F175" s="65">
        <v>1242.4182095693145</v>
      </c>
      <c r="G175" s="65">
        <v>1242.4182095693145</v>
      </c>
      <c r="H175" s="65">
        <v>1242.4182095693145</v>
      </c>
      <c r="I175" s="215">
        <v>0</v>
      </c>
      <c r="J175" s="215">
        <v>0</v>
      </c>
      <c r="K175" s="215">
        <v>0</v>
      </c>
      <c r="L175" s="150">
        <v>0</v>
      </c>
      <c r="M175" s="65"/>
      <c r="N175" s="65"/>
      <c r="O175" s="65"/>
      <c r="P175" s="65"/>
    </row>
    <row r="176" spans="1:17" s="62" customFormat="1" ht="25.5" x14ac:dyDescent="0.2">
      <c r="A176" s="51" t="s">
        <v>195</v>
      </c>
      <c r="B176" s="52" t="s">
        <v>196</v>
      </c>
      <c r="C176" s="201">
        <f>(SUM(C177+C184+C190))</f>
        <v>6328.7</v>
      </c>
      <c r="D176" s="201">
        <f t="shared" ref="D176:F176" si="246">(SUM(D177+D184))</f>
        <v>349060.98613046651</v>
      </c>
      <c r="E176" s="201">
        <f t="shared" si="246"/>
        <v>4338.6050832835626</v>
      </c>
      <c r="F176" s="201">
        <f t="shared" si="246"/>
        <v>4338.6099999999997</v>
      </c>
      <c r="G176" s="201">
        <f t="shared" ref="G176:I176" si="247">(SUM(G177+G184))</f>
        <v>4338.6099999999997</v>
      </c>
      <c r="H176" s="201">
        <f t="shared" ref="H176" si="248">(SUM(H177+H184))</f>
        <v>1000</v>
      </c>
      <c r="I176" s="201">
        <f t="shared" si="247"/>
        <v>1000</v>
      </c>
      <c r="J176" s="201">
        <f t="shared" ref="J176" si="249">(SUM(J177+J184))</f>
        <v>1000</v>
      </c>
      <c r="K176" s="201">
        <f t="shared" ref="K176" si="250">(SUM(K177+K184))</f>
        <v>4988.3999999999996</v>
      </c>
      <c r="L176" s="150">
        <f t="shared" si="211"/>
        <v>498.84</v>
      </c>
      <c r="M176" s="53">
        <f t="shared" ref="M176:P176" si="251">SUM(M177+M184)</f>
        <v>0</v>
      </c>
      <c r="N176" s="53">
        <f t="shared" si="251"/>
        <v>0</v>
      </c>
      <c r="O176" s="53">
        <f t="shared" si="251"/>
        <v>0</v>
      </c>
      <c r="P176" s="53">
        <f t="shared" si="251"/>
        <v>0</v>
      </c>
    </row>
    <row r="177" spans="1:16" s="62" customFormat="1" ht="38.25" x14ac:dyDescent="0.2">
      <c r="A177" s="55" t="s">
        <v>197</v>
      </c>
      <c r="B177" s="56" t="s">
        <v>198</v>
      </c>
      <c r="C177" s="57">
        <f t="shared" ref="C177:F177" si="252">(SUM(C179))</f>
        <v>3231</v>
      </c>
      <c r="D177" s="57">
        <f t="shared" si="252"/>
        <v>43798.526776826599</v>
      </c>
      <c r="E177" s="57">
        <f t="shared" si="252"/>
        <v>0</v>
      </c>
      <c r="F177" s="57">
        <f t="shared" si="252"/>
        <v>0</v>
      </c>
      <c r="G177" s="57">
        <f t="shared" ref="G177:I177" si="253">(SUM(G179))</f>
        <v>0</v>
      </c>
      <c r="H177" s="57">
        <f t="shared" ref="H177" si="254">(SUM(H179))</f>
        <v>0</v>
      </c>
      <c r="I177" s="57">
        <f t="shared" si="253"/>
        <v>500</v>
      </c>
      <c r="J177" s="57">
        <f t="shared" ref="J177" si="255">(SUM(J179))</f>
        <v>500</v>
      </c>
      <c r="K177" s="57">
        <f t="shared" ref="K177" si="256">(SUM(K179))</f>
        <v>4988.3999999999996</v>
      </c>
      <c r="L177" s="150">
        <f t="shared" si="211"/>
        <v>997.68</v>
      </c>
      <c r="M177" s="57">
        <f t="shared" ref="M177:P177" si="257">SUM(M179)</f>
        <v>0</v>
      </c>
      <c r="N177" s="57">
        <f t="shared" si="257"/>
        <v>0</v>
      </c>
      <c r="O177" s="57">
        <f t="shared" si="257"/>
        <v>0</v>
      </c>
      <c r="P177" s="57">
        <f t="shared" si="257"/>
        <v>0</v>
      </c>
    </row>
    <row r="178" spans="1:16" s="62" customFormat="1" ht="25.5" x14ac:dyDescent="0.2">
      <c r="A178" s="55" t="s">
        <v>174</v>
      </c>
      <c r="B178" s="56" t="s">
        <v>44</v>
      </c>
      <c r="C178" s="57">
        <v>0</v>
      </c>
      <c r="D178" s="57">
        <v>0</v>
      </c>
      <c r="E178" s="57">
        <v>0</v>
      </c>
      <c r="F178" s="57">
        <v>0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150">
        <v>0</v>
      </c>
      <c r="M178" s="57"/>
      <c r="N178" s="57"/>
      <c r="O178" s="57"/>
      <c r="P178" s="57"/>
    </row>
    <row r="179" spans="1:16" ht="25.5" x14ac:dyDescent="0.2">
      <c r="A179" s="71">
        <v>4</v>
      </c>
      <c r="B179" s="72" t="s">
        <v>24</v>
      </c>
      <c r="C179" s="73">
        <f t="shared" ref="C179:K180" si="258">(SUM(C180))</f>
        <v>3231</v>
      </c>
      <c r="D179" s="73">
        <f t="shared" si="258"/>
        <v>43798.526776826599</v>
      </c>
      <c r="E179" s="73">
        <f t="shared" si="258"/>
        <v>0</v>
      </c>
      <c r="F179" s="73">
        <f t="shared" si="258"/>
        <v>0</v>
      </c>
      <c r="G179" s="73">
        <f t="shared" si="258"/>
        <v>0</v>
      </c>
      <c r="H179" s="73">
        <f t="shared" si="258"/>
        <v>0</v>
      </c>
      <c r="I179" s="73">
        <f t="shared" si="258"/>
        <v>500</v>
      </c>
      <c r="J179" s="73">
        <f t="shared" si="258"/>
        <v>500</v>
      </c>
      <c r="K179" s="73">
        <f t="shared" si="258"/>
        <v>4988.3999999999996</v>
      </c>
      <c r="L179" s="150">
        <f t="shared" si="211"/>
        <v>997.68</v>
      </c>
      <c r="M179" s="73">
        <f t="shared" ref="M179:P181" si="259">SUM(M180)</f>
        <v>0</v>
      </c>
      <c r="N179" s="73">
        <f t="shared" si="259"/>
        <v>0</v>
      </c>
      <c r="O179" s="73">
        <f t="shared" si="259"/>
        <v>0</v>
      </c>
      <c r="P179" s="73">
        <f t="shared" si="259"/>
        <v>0</v>
      </c>
    </row>
    <row r="180" spans="1:16" ht="25.5" x14ac:dyDescent="0.2">
      <c r="A180" s="71">
        <v>42</v>
      </c>
      <c r="B180" s="72" t="s">
        <v>40</v>
      </c>
      <c r="C180" s="73">
        <f t="shared" si="258"/>
        <v>3231</v>
      </c>
      <c r="D180" s="73">
        <f t="shared" si="258"/>
        <v>43798.526776826599</v>
      </c>
      <c r="E180" s="73">
        <f t="shared" si="258"/>
        <v>0</v>
      </c>
      <c r="F180" s="73">
        <f t="shared" si="258"/>
        <v>0</v>
      </c>
      <c r="G180" s="73">
        <f t="shared" si="258"/>
        <v>0</v>
      </c>
      <c r="H180" s="73">
        <f t="shared" si="258"/>
        <v>0</v>
      </c>
      <c r="I180" s="73">
        <f t="shared" si="258"/>
        <v>500</v>
      </c>
      <c r="J180" s="73">
        <f t="shared" si="258"/>
        <v>500</v>
      </c>
      <c r="K180" s="73">
        <f t="shared" si="258"/>
        <v>4988.3999999999996</v>
      </c>
      <c r="L180" s="150">
        <f t="shared" si="211"/>
        <v>997.68</v>
      </c>
      <c r="M180" s="73">
        <f t="shared" si="259"/>
        <v>0</v>
      </c>
      <c r="N180" s="73">
        <f t="shared" si="259"/>
        <v>0</v>
      </c>
      <c r="O180" s="73">
        <f t="shared" si="259"/>
        <v>0</v>
      </c>
      <c r="P180" s="73">
        <f t="shared" si="259"/>
        <v>0</v>
      </c>
    </row>
    <row r="181" spans="1:16" x14ac:dyDescent="0.2">
      <c r="A181" s="71">
        <v>422</v>
      </c>
      <c r="B181" s="72" t="s">
        <v>118</v>
      </c>
      <c r="C181" s="73">
        <v>3231</v>
      </c>
      <c r="D181" s="73">
        <f t="shared" ref="D181:H181" si="260">(SUM(D182+D183))</f>
        <v>43798.526776826599</v>
      </c>
      <c r="E181" s="73">
        <f t="shared" si="260"/>
        <v>0</v>
      </c>
      <c r="F181" s="73">
        <f t="shared" si="260"/>
        <v>0</v>
      </c>
      <c r="G181" s="73">
        <f t="shared" si="260"/>
        <v>0</v>
      </c>
      <c r="H181" s="73">
        <f t="shared" si="260"/>
        <v>0</v>
      </c>
      <c r="I181" s="73">
        <f t="shared" ref="I181:J181" si="261">(SUM(I182+I183))</f>
        <v>500</v>
      </c>
      <c r="J181" s="73">
        <f t="shared" si="261"/>
        <v>500</v>
      </c>
      <c r="K181" s="73">
        <f t="shared" ref="K181" si="262">(SUM(K182+K183))</f>
        <v>4988.3999999999996</v>
      </c>
      <c r="L181" s="150">
        <f t="shared" si="211"/>
        <v>997.68</v>
      </c>
      <c r="M181" s="73">
        <f t="shared" si="259"/>
        <v>0</v>
      </c>
      <c r="N181" s="73">
        <f t="shared" si="259"/>
        <v>0</v>
      </c>
      <c r="O181" s="73">
        <f t="shared" si="259"/>
        <v>0</v>
      </c>
      <c r="P181" s="73">
        <f t="shared" si="259"/>
        <v>0</v>
      </c>
    </row>
    <row r="182" spans="1:16" x14ac:dyDescent="0.2">
      <c r="A182" s="63">
        <v>4223</v>
      </c>
      <c r="B182" s="64" t="s">
        <v>249</v>
      </c>
      <c r="C182" s="65">
        <v>606</v>
      </c>
      <c r="D182" s="65">
        <v>39816.842524387816</v>
      </c>
      <c r="E182" s="65">
        <v>0</v>
      </c>
      <c r="F182" s="65">
        <v>0</v>
      </c>
      <c r="G182" s="65">
        <v>0</v>
      </c>
      <c r="H182" s="65">
        <v>0</v>
      </c>
      <c r="I182" s="65">
        <v>500</v>
      </c>
      <c r="J182" s="65">
        <v>500</v>
      </c>
      <c r="K182" s="65">
        <v>4988.3999999999996</v>
      </c>
      <c r="L182" s="150">
        <f t="shared" si="211"/>
        <v>997.68</v>
      </c>
      <c r="M182" s="65"/>
      <c r="N182" s="65"/>
      <c r="O182" s="65"/>
      <c r="P182" s="65"/>
    </row>
    <row r="183" spans="1:16" ht="25.5" x14ac:dyDescent="0.2">
      <c r="A183" s="63">
        <v>4227</v>
      </c>
      <c r="B183" s="64" t="s">
        <v>199</v>
      </c>
      <c r="C183" s="65">
        <v>2625</v>
      </c>
      <c r="D183" s="65">
        <v>3981.6842524387812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150">
        <v>0</v>
      </c>
      <c r="M183" s="65"/>
      <c r="N183" s="65"/>
      <c r="O183" s="65"/>
      <c r="P183" s="65"/>
    </row>
    <row r="184" spans="1:16" s="62" customFormat="1" ht="51" x14ac:dyDescent="0.2">
      <c r="A184" s="55" t="s">
        <v>200</v>
      </c>
      <c r="B184" s="56" t="s">
        <v>201</v>
      </c>
      <c r="C184" s="83">
        <f t="shared" ref="C184:F184" si="263">(SUM(C186))</f>
        <v>2497.6999999999998</v>
      </c>
      <c r="D184" s="57">
        <f t="shared" si="263"/>
        <v>305262.45935363992</v>
      </c>
      <c r="E184" s="79">
        <f t="shared" si="263"/>
        <v>4338.6050832835626</v>
      </c>
      <c r="F184" s="79">
        <f t="shared" si="263"/>
        <v>4338.6099999999997</v>
      </c>
      <c r="G184" s="79">
        <f t="shared" ref="G184:I184" si="264">(SUM(G186))</f>
        <v>4338.6099999999997</v>
      </c>
      <c r="H184" s="79">
        <f t="shared" ref="H184" si="265">(SUM(H186))</f>
        <v>1000</v>
      </c>
      <c r="I184" s="79">
        <f t="shared" si="264"/>
        <v>500</v>
      </c>
      <c r="J184" s="79">
        <f t="shared" ref="J184" si="266">(SUM(J186))</f>
        <v>500</v>
      </c>
      <c r="K184" s="79">
        <f t="shared" ref="K184" si="267">(SUM(K186))</f>
        <v>0</v>
      </c>
      <c r="L184" s="150">
        <f t="shared" si="211"/>
        <v>0</v>
      </c>
      <c r="M184" s="57">
        <f t="shared" ref="M184:P184" si="268">SUM(M186)</f>
        <v>0</v>
      </c>
      <c r="N184" s="57">
        <f t="shared" si="268"/>
        <v>0</v>
      </c>
      <c r="O184" s="57">
        <f t="shared" si="268"/>
        <v>0</v>
      </c>
      <c r="P184" s="57">
        <f t="shared" si="268"/>
        <v>0</v>
      </c>
    </row>
    <row r="185" spans="1:16" s="62" customFormat="1" ht="25.5" x14ac:dyDescent="0.2">
      <c r="A185" s="55" t="s">
        <v>174</v>
      </c>
      <c r="B185" s="56" t="s">
        <v>44</v>
      </c>
      <c r="C185" s="57">
        <v>0</v>
      </c>
      <c r="D185" s="57">
        <v>0</v>
      </c>
      <c r="E185" s="57">
        <v>0</v>
      </c>
      <c r="F185" s="57">
        <v>0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150">
        <v>0</v>
      </c>
      <c r="M185" s="57"/>
      <c r="N185" s="57"/>
      <c r="O185" s="57"/>
      <c r="P185" s="57"/>
    </row>
    <row r="186" spans="1:16" s="62" customFormat="1" ht="25.5" x14ac:dyDescent="0.2">
      <c r="A186" s="71" t="s">
        <v>166</v>
      </c>
      <c r="B186" s="72" t="s">
        <v>24</v>
      </c>
      <c r="C186" s="73">
        <f t="shared" ref="C186:K188" si="269">(SUM(C187))</f>
        <v>2497.6999999999998</v>
      </c>
      <c r="D186" s="73">
        <f t="shared" si="269"/>
        <v>305262.45935363992</v>
      </c>
      <c r="E186" s="73">
        <f t="shared" si="269"/>
        <v>4338.6050832835626</v>
      </c>
      <c r="F186" s="73">
        <f t="shared" si="269"/>
        <v>4338.6099999999997</v>
      </c>
      <c r="G186" s="73">
        <f t="shared" si="269"/>
        <v>4338.6099999999997</v>
      </c>
      <c r="H186" s="73">
        <f t="shared" si="269"/>
        <v>1000</v>
      </c>
      <c r="I186" s="73">
        <f t="shared" si="269"/>
        <v>500</v>
      </c>
      <c r="J186" s="73">
        <f t="shared" si="269"/>
        <v>500</v>
      </c>
      <c r="K186" s="73">
        <f t="shared" si="269"/>
        <v>0</v>
      </c>
      <c r="L186" s="150">
        <f t="shared" si="211"/>
        <v>0</v>
      </c>
      <c r="M186" s="73">
        <f t="shared" ref="M186:P188" si="270">SUM(M187)</f>
        <v>0</v>
      </c>
      <c r="N186" s="73">
        <f t="shared" si="270"/>
        <v>0</v>
      </c>
      <c r="O186" s="73">
        <f t="shared" si="270"/>
        <v>0</v>
      </c>
      <c r="P186" s="73">
        <f t="shared" si="270"/>
        <v>0</v>
      </c>
    </row>
    <row r="187" spans="1:16" s="62" customFormat="1" ht="25.5" x14ac:dyDescent="0.2">
      <c r="A187" s="71" t="s">
        <v>167</v>
      </c>
      <c r="B187" s="72" t="s">
        <v>168</v>
      </c>
      <c r="C187" s="73">
        <f t="shared" si="269"/>
        <v>2497.6999999999998</v>
      </c>
      <c r="D187" s="73">
        <f t="shared" si="269"/>
        <v>305262.45935363992</v>
      </c>
      <c r="E187" s="73">
        <f t="shared" si="269"/>
        <v>4338.6050832835626</v>
      </c>
      <c r="F187" s="73">
        <f t="shared" si="269"/>
        <v>4338.6099999999997</v>
      </c>
      <c r="G187" s="73">
        <f t="shared" si="269"/>
        <v>4338.6099999999997</v>
      </c>
      <c r="H187" s="73">
        <f t="shared" si="269"/>
        <v>1000</v>
      </c>
      <c r="I187" s="73">
        <f t="shared" si="269"/>
        <v>500</v>
      </c>
      <c r="J187" s="73">
        <f t="shared" si="269"/>
        <v>500</v>
      </c>
      <c r="K187" s="73">
        <f t="shared" si="269"/>
        <v>0</v>
      </c>
      <c r="L187" s="150">
        <f t="shared" si="211"/>
        <v>0</v>
      </c>
      <c r="M187" s="73">
        <f t="shared" si="270"/>
        <v>0</v>
      </c>
      <c r="N187" s="73">
        <f t="shared" si="270"/>
        <v>0</v>
      </c>
      <c r="O187" s="73">
        <f t="shared" si="270"/>
        <v>0</v>
      </c>
      <c r="P187" s="73">
        <f t="shared" si="270"/>
        <v>0</v>
      </c>
    </row>
    <row r="188" spans="1:16" ht="25.5" x14ac:dyDescent="0.2">
      <c r="A188" s="71" t="s">
        <v>169</v>
      </c>
      <c r="B188" s="72" t="s">
        <v>170</v>
      </c>
      <c r="C188" s="73">
        <f t="shared" si="269"/>
        <v>2497.6999999999998</v>
      </c>
      <c r="D188" s="73">
        <f t="shared" si="269"/>
        <v>305262.45935363992</v>
      </c>
      <c r="E188" s="73">
        <f t="shared" si="269"/>
        <v>4338.6050832835626</v>
      </c>
      <c r="F188" s="73">
        <f t="shared" si="269"/>
        <v>4338.6099999999997</v>
      </c>
      <c r="G188" s="73">
        <f t="shared" si="269"/>
        <v>4338.6099999999997</v>
      </c>
      <c r="H188" s="73">
        <f t="shared" si="269"/>
        <v>1000</v>
      </c>
      <c r="I188" s="73">
        <f t="shared" si="269"/>
        <v>500</v>
      </c>
      <c r="J188" s="73">
        <f t="shared" si="269"/>
        <v>500</v>
      </c>
      <c r="K188" s="73">
        <f t="shared" si="269"/>
        <v>0</v>
      </c>
      <c r="L188" s="150">
        <f t="shared" si="211"/>
        <v>0</v>
      </c>
      <c r="M188" s="73">
        <f t="shared" si="270"/>
        <v>0</v>
      </c>
      <c r="N188" s="73">
        <f t="shared" si="270"/>
        <v>0</v>
      </c>
      <c r="O188" s="73">
        <f t="shared" si="270"/>
        <v>0</v>
      </c>
      <c r="P188" s="73">
        <f t="shared" si="270"/>
        <v>0</v>
      </c>
    </row>
    <row r="189" spans="1:16" ht="25.5" x14ac:dyDescent="0.2">
      <c r="A189" s="63">
        <v>4511</v>
      </c>
      <c r="B189" s="64" t="s">
        <v>170</v>
      </c>
      <c r="C189" s="65">
        <v>2497.6999999999998</v>
      </c>
      <c r="D189" s="65">
        <v>305262.45935363992</v>
      </c>
      <c r="E189" s="65">
        <v>4338.6050832835626</v>
      </c>
      <c r="F189" s="65">
        <v>4338.6099999999997</v>
      </c>
      <c r="G189" s="65">
        <v>4338.6099999999997</v>
      </c>
      <c r="H189" s="65">
        <v>1000</v>
      </c>
      <c r="I189" s="65">
        <v>500</v>
      </c>
      <c r="J189" s="65">
        <v>500</v>
      </c>
      <c r="K189" s="65">
        <v>0</v>
      </c>
      <c r="L189" s="150">
        <f t="shared" si="211"/>
        <v>0</v>
      </c>
      <c r="M189" s="65"/>
      <c r="N189" s="65"/>
      <c r="O189" s="65"/>
      <c r="P189" s="65"/>
    </row>
    <row r="190" spans="1:16" ht="51" x14ac:dyDescent="0.2">
      <c r="A190" s="55" t="s">
        <v>307</v>
      </c>
      <c r="B190" s="56" t="s">
        <v>308</v>
      </c>
      <c r="C190" s="83">
        <f t="shared" ref="C190:F190" si="271">(SUM(C192))</f>
        <v>600</v>
      </c>
      <c r="D190" s="57">
        <f t="shared" si="271"/>
        <v>305262.45935363992</v>
      </c>
      <c r="E190" s="79">
        <f t="shared" si="271"/>
        <v>0</v>
      </c>
      <c r="F190" s="79">
        <f t="shared" si="271"/>
        <v>0</v>
      </c>
      <c r="G190" s="79">
        <f t="shared" ref="G190:I190" si="272">(SUM(G192))</f>
        <v>0</v>
      </c>
      <c r="H190" s="79">
        <f t="shared" ref="H190" si="273">(SUM(H192))</f>
        <v>600</v>
      </c>
      <c r="I190" s="79">
        <f t="shared" si="272"/>
        <v>600</v>
      </c>
      <c r="J190" s="79">
        <f t="shared" ref="J190" si="274">(SUM(J192))</f>
        <v>600</v>
      </c>
      <c r="K190" s="79">
        <f t="shared" ref="K190" si="275">(SUM(K192))</f>
        <v>600</v>
      </c>
      <c r="L190" s="150">
        <f t="shared" si="211"/>
        <v>100</v>
      </c>
      <c r="M190" s="57">
        <f t="shared" ref="M190:P190" si="276">SUM(M192)</f>
        <v>0</v>
      </c>
      <c r="N190" s="57">
        <f t="shared" si="276"/>
        <v>0</v>
      </c>
      <c r="O190" s="57">
        <f t="shared" si="276"/>
        <v>0</v>
      </c>
      <c r="P190" s="57">
        <f t="shared" si="276"/>
        <v>0</v>
      </c>
    </row>
    <row r="191" spans="1:16" ht="25.5" x14ac:dyDescent="0.2">
      <c r="A191" s="55" t="s">
        <v>174</v>
      </c>
      <c r="B191" s="56" t="s">
        <v>44</v>
      </c>
      <c r="C191" s="57">
        <v>0</v>
      </c>
      <c r="D191" s="57">
        <v>0</v>
      </c>
      <c r="E191" s="57">
        <v>0</v>
      </c>
      <c r="F191" s="57">
        <v>0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150">
        <v>0</v>
      </c>
      <c r="M191" s="57"/>
      <c r="N191" s="57"/>
      <c r="O191" s="57"/>
      <c r="P191" s="57"/>
    </row>
    <row r="192" spans="1:16" x14ac:dyDescent="0.2">
      <c r="A192" s="71">
        <v>4</v>
      </c>
      <c r="B192" s="72" t="s">
        <v>310</v>
      </c>
      <c r="C192" s="73">
        <f t="shared" ref="C192:K194" si="277">(SUM(C193))</f>
        <v>600</v>
      </c>
      <c r="D192" s="73">
        <f t="shared" si="277"/>
        <v>305262.45935363992</v>
      </c>
      <c r="E192" s="73">
        <f t="shared" si="277"/>
        <v>0</v>
      </c>
      <c r="F192" s="73">
        <f t="shared" si="277"/>
        <v>0</v>
      </c>
      <c r="G192" s="73">
        <f t="shared" si="277"/>
        <v>0</v>
      </c>
      <c r="H192" s="73">
        <f t="shared" si="277"/>
        <v>600</v>
      </c>
      <c r="I192" s="73">
        <f t="shared" si="277"/>
        <v>600</v>
      </c>
      <c r="J192" s="73">
        <f t="shared" si="277"/>
        <v>600</v>
      </c>
      <c r="K192" s="73">
        <f t="shared" si="277"/>
        <v>600</v>
      </c>
      <c r="L192" s="150">
        <f t="shared" si="211"/>
        <v>100</v>
      </c>
      <c r="M192" s="73">
        <f t="shared" ref="M192:P194" si="278">SUM(M193)</f>
        <v>0</v>
      </c>
      <c r="N192" s="73">
        <f t="shared" si="278"/>
        <v>0</v>
      </c>
      <c r="O192" s="73">
        <f t="shared" si="278"/>
        <v>0</v>
      </c>
      <c r="P192" s="73">
        <f t="shared" si="278"/>
        <v>0</v>
      </c>
    </row>
    <row r="193" spans="1:16" x14ac:dyDescent="0.2">
      <c r="A193" s="71">
        <v>42</v>
      </c>
      <c r="B193" s="72" t="s">
        <v>309</v>
      </c>
      <c r="C193" s="73">
        <f t="shared" si="277"/>
        <v>600</v>
      </c>
      <c r="D193" s="73">
        <f t="shared" si="277"/>
        <v>305262.45935363992</v>
      </c>
      <c r="E193" s="73">
        <f t="shared" si="277"/>
        <v>0</v>
      </c>
      <c r="F193" s="73">
        <f t="shared" si="277"/>
        <v>0</v>
      </c>
      <c r="G193" s="73">
        <f t="shared" si="277"/>
        <v>0</v>
      </c>
      <c r="H193" s="73">
        <f t="shared" si="277"/>
        <v>600</v>
      </c>
      <c r="I193" s="73">
        <f t="shared" si="277"/>
        <v>600</v>
      </c>
      <c r="J193" s="73">
        <f t="shared" si="277"/>
        <v>600</v>
      </c>
      <c r="K193" s="73">
        <f t="shared" si="277"/>
        <v>600</v>
      </c>
      <c r="L193" s="150">
        <f t="shared" si="211"/>
        <v>100</v>
      </c>
      <c r="M193" s="73">
        <f t="shared" si="278"/>
        <v>0</v>
      </c>
      <c r="N193" s="73">
        <f t="shared" si="278"/>
        <v>0</v>
      </c>
      <c r="O193" s="73">
        <f t="shared" si="278"/>
        <v>0</v>
      </c>
      <c r="P193" s="73">
        <f t="shared" si="278"/>
        <v>0</v>
      </c>
    </row>
    <row r="194" spans="1:16" ht="25.5" x14ac:dyDescent="0.2">
      <c r="A194" s="71">
        <v>424</v>
      </c>
      <c r="B194" s="72" t="s">
        <v>252</v>
      </c>
      <c r="C194" s="73">
        <f t="shared" si="277"/>
        <v>600</v>
      </c>
      <c r="D194" s="73">
        <f t="shared" si="277"/>
        <v>305262.45935363992</v>
      </c>
      <c r="E194" s="73">
        <f t="shared" si="277"/>
        <v>0</v>
      </c>
      <c r="F194" s="73">
        <f t="shared" si="277"/>
        <v>0</v>
      </c>
      <c r="G194" s="73">
        <f t="shared" si="277"/>
        <v>0</v>
      </c>
      <c r="H194" s="73">
        <f t="shared" si="277"/>
        <v>600</v>
      </c>
      <c r="I194" s="73">
        <f t="shared" si="277"/>
        <v>600</v>
      </c>
      <c r="J194" s="73">
        <f t="shared" si="277"/>
        <v>600</v>
      </c>
      <c r="K194" s="73">
        <f t="shared" si="277"/>
        <v>600</v>
      </c>
      <c r="L194" s="150">
        <f t="shared" si="211"/>
        <v>100</v>
      </c>
      <c r="M194" s="73">
        <f t="shared" si="278"/>
        <v>0</v>
      </c>
      <c r="N194" s="73">
        <f t="shared" si="278"/>
        <v>0</v>
      </c>
      <c r="O194" s="73">
        <f t="shared" si="278"/>
        <v>0</v>
      </c>
      <c r="P194" s="73">
        <f t="shared" si="278"/>
        <v>0</v>
      </c>
    </row>
    <row r="195" spans="1:16" x14ac:dyDescent="0.2">
      <c r="A195" s="63">
        <v>4241</v>
      </c>
      <c r="B195" s="64" t="s">
        <v>121</v>
      </c>
      <c r="C195" s="65">
        <v>600</v>
      </c>
      <c r="D195" s="65">
        <v>305262.45935363992</v>
      </c>
      <c r="E195" s="65">
        <v>0</v>
      </c>
      <c r="F195" s="65">
        <v>0</v>
      </c>
      <c r="G195" s="65">
        <v>0</v>
      </c>
      <c r="H195" s="65">
        <v>600</v>
      </c>
      <c r="I195" s="203">
        <v>600</v>
      </c>
      <c r="J195" s="203">
        <v>600</v>
      </c>
      <c r="K195" s="203">
        <v>600</v>
      </c>
      <c r="L195" s="150">
        <f t="shared" si="211"/>
        <v>100</v>
      </c>
      <c r="M195" s="65"/>
      <c r="N195" s="65"/>
      <c r="O195" s="65"/>
      <c r="P195" s="65"/>
    </row>
    <row r="196" spans="1:16" ht="25.5" x14ac:dyDescent="0.2">
      <c r="A196" s="51" t="s">
        <v>202</v>
      </c>
      <c r="B196" s="52" t="s">
        <v>203</v>
      </c>
      <c r="C196" s="199">
        <f t="shared" ref="C196:K196" si="279">(SUM(C197))</f>
        <v>10661.25</v>
      </c>
      <c r="D196" s="53">
        <f t="shared" si="279"/>
        <v>29199.01785121773</v>
      </c>
      <c r="E196" s="74">
        <f t="shared" si="279"/>
        <v>663.61404207313024</v>
      </c>
      <c r="F196" s="74">
        <f t="shared" si="279"/>
        <v>663.61404207313024</v>
      </c>
      <c r="G196" s="201">
        <f t="shared" si="279"/>
        <v>663.61404207313024</v>
      </c>
      <c r="H196" s="201">
        <f t="shared" si="279"/>
        <v>11000</v>
      </c>
      <c r="I196" s="201">
        <f t="shared" si="279"/>
        <v>500</v>
      </c>
      <c r="J196" s="201">
        <f t="shared" si="279"/>
        <v>500</v>
      </c>
      <c r="K196" s="201">
        <f t="shared" si="279"/>
        <v>4494.24</v>
      </c>
      <c r="L196" s="150">
        <f t="shared" si="211"/>
        <v>898.84799999999996</v>
      </c>
      <c r="M196" s="53">
        <f>SUM(M197)</f>
        <v>0</v>
      </c>
      <c r="N196" s="53">
        <f>SUM(N197)</f>
        <v>0</v>
      </c>
      <c r="O196" s="53">
        <f>SUM(O197)</f>
        <v>0</v>
      </c>
      <c r="P196" s="53">
        <f>SUM(P197)</f>
        <v>0</v>
      </c>
    </row>
    <row r="197" spans="1:16" ht="51" x14ac:dyDescent="0.2">
      <c r="A197" s="55" t="s">
        <v>43</v>
      </c>
      <c r="B197" s="56" t="s">
        <v>204</v>
      </c>
      <c r="C197" s="57">
        <f t="shared" ref="C197:F197" si="280">(SUM(C199))</f>
        <v>10661.25</v>
      </c>
      <c r="D197" s="57">
        <f t="shared" si="280"/>
        <v>29199.01785121773</v>
      </c>
      <c r="E197" s="57">
        <f t="shared" si="280"/>
        <v>663.61404207313024</v>
      </c>
      <c r="F197" s="57">
        <f t="shared" si="280"/>
        <v>663.61404207313024</v>
      </c>
      <c r="G197" s="57">
        <f t="shared" ref="G197:I197" si="281">(SUM(G199))</f>
        <v>663.61404207313024</v>
      </c>
      <c r="H197" s="57">
        <f t="shared" ref="H197" si="282">(SUM(H199))</f>
        <v>11000</v>
      </c>
      <c r="I197" s="57">
        <f t="shared" si="281"/>
        <v>500</v>
      </c>
      <c r="J197" s="57">
        <f t="shared" ref="J197" si="283">(SUM(J199))</f>
        <v>500</v>
      </c>
      <c r="K197" s="57">
        <f t="shared" ref="K197" si="284">(SUM(K199))</f>
        <v>4494.24</v>
      </c>
      <c r="L197" s="150">
        <f t="shared" si="211"/>
        <v>898.84799999999996</v>
      </c>
      <c r="M197" s="57">
        <f t="shared" ref="M197:P197" si="285">SUM(M199)</f>
        <v>0</v>
      </c>
      <c r="N197" s="57">
        <f t="shared" si="285"/>
        <v>0</v>
      </c>
      <c r="O197" s="57">
        <f t="shared" si="285"/>
        <v>0</v>
      </c>
      <c r="P197" s="57">
        <f t="shared" si="285"/>
        <v>0</v>
      </c>
    </row>
    <row r="198" spans="1:16" s="62" customFormat="1" ht="25.5" x14ac:dyDescent="0.2">
      <c r="A198" s="55" t="s">
        <v>174</v>
      </c>
      <c r="B198" s="56" t="s">
        <v>44</v>
      </c>
      <c r="C198" s="57">
        <v>0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150">
        <v>0</v>
      </c>
      <c r="M198" s="57"/>
      <c r="N198" s="57"/>
      <c r="O198" s="57"/>
      <c r="P198" s="57"/>
    </row>
    <row r="199" spans="1:16" s="62" customFormat="1" x14ac:dyDescent="0.2">
      <c r="A199" s="59">
        <v>3</v>
      </c>
      <c r="B199" s="60" t="s">
        <v>22</v>
      </c>
      <c r="C199" s="61">
        <f t="shared" ref="C199:K200" si="286">(SUM(C200))</f>
        <v>10661.25</v>
      </c>
      <c r="D199" s="61">
        <f t="shared" si="286"/>
        <v>29199.01785121773</v>
      </c>
      <c r="E199" s="61">
        <f t="shared" si="286"/>
        <v>663.61404207313024</v>
      </c>
      <c r="F199" s="61">
        <f t="shared" si="286"/>
        <v>663.61404207313024</v>
      </c>
      <c r="G199" s="61">
        <f t="shared" si="286"/>
        <v>663.61404207313024</v>
      </c>
      <c r="H199" s="61">
        <f t="shared" si="286"/>
        <v>11000</v>
      </c>
      <c r="I199" s="61">
        <f t="shared" si="286"/>
        <v>500</v>
      </c>
      <c r="J199" s="61">
        <f t="shared" si="286"/>
        <v>500</v>
      </c>
      <c r="K199" s="61">
        <f t="shared" si="286"/>
        <v>4494.24</v>
      </c>
      <c r="L199" s="150">
        <f t="shared" si="211"/>
        <v>898.84799999999996</v>
      </c>
      <c r="M199" s="61">
        <f>SUM(M200)</f>
        <v>0</v>
      </c>
      <c r="N199" s="61">
        <f>SUM(N200)</f>
        <v>0</v>
      </c>
      <c r="O199" s="61">
        <f>SUM(O200)</f>
        <v>0</v>
      </c>
      <c r="P199" s="61">
        <f>SUM(P200)</f>
        <v>0</v>
      </c>
    </row>
    <row r="200" spans="1:16" s="62" customFormat="1" x14ac:dyDescent="0.2">
      <c r="A200" s="59">
        <v>32</v>
      </c>
      <c r="B200" s="60" t="s">
        <v>30</v>
      </c>
      <c r="C200" s="61">
        <f t="shared" si="286"/>
        <v>10661.25</v>
      </c>
      <c r="D200" s="61">
        <f t="shared" si="286"/>
        <v>29199.01785121773</v>
      </c>
      <c r="E200" s="61">
        <f t="shared" si="286"/>
        <v>663.61404207313024</v>
      </c>
      <c r="F200" s="61">
        <f t="shared" si="286"/>
        <v>663.61404207313024</v>
      </c>
      <c r="G200" s="61">
        <f t="shared" si="286"/>
        <v>663.61404207313024</v>
      </c>
      <c r="H200" s="61">
        <f t="shared" si="286"/>
        <v>11000</v>
      </c>
      <c r="I200" s="61">
        <f t="shared" si="286"/>
        <v>500</v>
      </c>
      <c r="J200" s="61">
        <f t="shared" si="286"/>
        <v>500</v>
      </c>
      <c r="K200" s="61">
        <f t="shared" si="286"/>
        <v>4494.24</v>
      </c>
      <c r="L200" s="150">
        <f t="shared" si="211"/>
        <v>898.84799999999996</v>
      </c>
      <c r="M200" s="61">
        <f t="shared" ref="M200:P200" si="287">SUM(M201)</f>
        <v>0</v>
      </c>
      <c r="N200" s="61">
        <f t="shared" si="287"/>
        <v>0</v>
      </c>
      <c r="O200" s="61">
        <f t="shared" si="287"/>
        <v>0</v>
      </c>
      <c r="P200" s="61">
        <f t="shared" si="287"/>
        <v>0</v>
      </c>
    </row>
    <row r="201" spans="1:16" x14ac:dyDescent="0.2">
      <c r="A201" s="59">
        <v>323</v>
      </c>
      <c r="B201" s="60" t="s">
        <v>95</v>
      </c>
      <c r="C201" s="61">
        <f t="shared" ref="C201:H201" si="288">(SUM(C202+C203))</f>
        <v>10661.25</v>
      </c>
      <c r="D201" s="61">
        <f t="shared" si="288"/>
        <v>29199.01785121773</v>
      </c>
      <c r="E201" s="61">
        <f t="shared" si="288"/>
        <v>663.61404207313024</v>
      </c>
      <c r="F201" s="61">
        <f t="shared" si="288"/>
        <v>663.61404207313024</v>
      </c>
      <c r="G201" s="61">
        <f t="shared" si="288"/>
        <v>663.61404207313024</v>
      </c>
      <c r="H201" s="61">
        <f t="shared" si="288"/>
        <v>11000</v>
      </c>
      <c r="I201" s="61">
        <f t="shared" ref="I201:J201" si="289">(SUM(I202+I203))</f>
        <v>500</v>
      </c>
      <c r="J201" s="61">
        <f t="shared" si="289"/>
        <v>500</v>
      </c>
      <c r="K201" s="61">
        <f t="shared" ref="K201" si="290">(SUM(K202+K203))</f>
        <v>4494.24</v>
      </c>
      <c r="L201" s="150">
        <f t="shared" si="211"/>
        <v>898.84799999999996</v>
      </c>
      <c r="M201" s="61">
        <f>SUM(M202)</f>
        <v>0</v>
      </c>
      <c r="N201" s="61">
        <f>SUM(N202)</f>
        <v>0</v>
      </c>
      <c r="O201" s="61">
        <f>SUM(O202)</f>
        <v>0</v>
      </c>
      <c r="P201" s="61">
        <f>SUM(P202)</f>
        <v>0</v>
      </c>
    </row>
    <row r="202" spans="1:16" ht="25.5" x14ac:dyDescent="0.2">
      <c r="A202" s="63">
        <v>3232</v>
      </c>
      <c r="B202" s="64" t="s">
        <v>162</v>
      </c>
      <c r="C202" s="65">
        <v>10661.25</v>
      </c>
      <c r="D202" s="65">
        <v>22562.877430486427</v>
      </c>
      <c r="E202" s="65">
        <v>663.61404207313024</v>
      </c>
      <c r="F202" s="65">
        <v>663.61404207313024</v>
      </c>
      <c r="G202" s="65">
        <v>663.61404207313024</v>
      </c>
      <c r="H202" s="65">
        <v>11000</v>
      </c>
      <c r="I202" s="203">
        <v>500</v>
      </c>
      <c r="J202" s="203">
        <v>500</v>
      </c>
      <c r="K202" s="203">
        <v>4494.24</v>
      </c>
      <c r="L202" s="150">
        <f t="shared" si="211"/>
        <v>898.84799999999996</v>
      </c>
      <c r="M202" s="65"/>
      <c r="N202" s="65"/>
      <c r="O202" s="65"/>
      <c r="P202" s="65"/>
    </row>
    <row r="203" spans="1:16" x14ac:dyDescent="0.2">
      <c r="A203" s="63">
        <v>3237</v>
      </c>
      <c r="B203" s="64" t="s">
        <v>149</v>
      </c>
      <c r="C203" s="65">
        <v>0</v>
      </c>
      <c r="D203" s="65">
        <v>6636.1404207313026</v>
      </c>
      <c r="E203" s="65">
        <v>0</v>
      </c>
      <c r="F203" s="65">
        <v>0</v>
      </c>
      <c r="G203" s="65">
        <v>0</v>
      </c>
      <c r="H203" s="65">
        <v>0</v>
      </c>
      <c r="I203" s="65">
        <v>0</v>
      </c>
      <c r="J203" s="65">
        <v>0</v>
      </c>
      <c r="K203" s="65">
        <v>0</v>
      </c>
      <c r="L203" s="150">
        <v>0</v>
      </c>
      <c r="M203" s="65"/>
      <c r="N203" s="65"/>
      <c r="O203" s="65"/>
      <c r="P203" s="65"/>
    </row>
    <row r="204" spans="1:16" s="62" customFormat="1" ht="25.5" x14ac:dyDescent="0.2">
      <c r="A204" s="51" t="s">
        <v>133</v>
      </c>
      <c r="B204" s="52" t="s">
        <v>205</v>
      </c>
      <c r="C204" s="53">
        <f>(SUM(C206+C250+C285+C321+C356+C376+C399+C422+C444+C452+C462+C475+C488+C501+C507+C513+C519+C527+C538+C548))</f>
        <v>456611.16999999993</v>
      </c>
      <c r="D204" s="53">
        <f>(SUM(D206+D250+D285+D321+D356++D376+D399+D422+D444+D452+D462+D475+D488+D507+D513+D519+D527+D538+D548))</f>
        <v>710996.08467715164</v>
      </c>
      <c r="E204" s="53">
        <f t="shared" ref="E204:G204" si="291">(SUM(E206+E250+E285+E321+E356+E376+E399+E422+E444+E452+E462+E475+E488+E507+E513+E519+E527+E538+E548))</f>
        <v>643692.3529132657</v>
      </c>
      <c r="F204" s="53">
        <f t="shared" si="291"/>
        <v>798725.72513438168</v>
      </c>
      <c r="G204" s="53">
        <f t="shared" si="291"/>
        <v>804725.73058066226</v>
      </c>
      <c r="H204" s="53">
        <f>(SUM(H206+H250+H285+H321+H356+H376+H399+H422+H444+H452+H462+H475+H488+H501+H507+H513+H519+H527+H538+H548))</f>
        <v>891761.02645895549</v>
      </c>
      <c r="I204" s="53">
        <f>(SUM(I206+I250+I285+I321+I356+I376+I399+I422+I444+I452+I462+I475+I488+I501+I507+I513+I519+I527+I538+I548))</f>
        <v>1106650.0012343219</v>
      </c>
      <c r="J204" s="53">
        <v>1131650</v>
      </c>
      <c r="K204" s="53">
        <f>(SUM(K206+K250+K285+K321+K356+K376+K399+K422+K444+K452+K462+K475+K488+K501+K507+K513+K519+K527+K538+K548))</f>
        <v>458573.33999999997</v>
      </c>
      <c r="L204" s="150">
        <f t="shared" si="211"/>
        <v>40.522541421817699</v>
      </c>
      <c r="M204" s="80">
        <f>SUM(M206+M376+M422+M444+M452+M462+M507+M519+M527+M538+M548)</f>
        <v>0</v>
      </c>
      <c r="N204" s="53">
        <f>SUM(N206+N356+N376+N422+N444+N452+N462+N507+N519+N527+N538+N548)</f>
        <v>0</v>
      </c>
      <c r="O204" s="53">
        <f>SUM(O206+O356+O376+O422+O444+O452+O462+O507+O519+O527+O538+O548)</f>
        <v>0</v>
      </c>
      <c r="P204" s="53">
        <f>SUM(P206+P356+P376+P422+P444+P452+P462+P507+P519+P527+P538+P548)</f>
        <v>0</v>
      </c>
    </row>
    <row r="205" spans="1:16" s="62" customFormat="1" x14ac:dyDescent="0.2">
      <c r="A205" s="81"/>
      <c r="B205" s="82"/>
      <c r="C205" s="65">
        <v>0</v>
      </c>
      <c r="D205" s="65">
        <v>0</v>
      </c>
      <c r="E205" s="65">
        <v>0</v>
      </c>
      <c r="F205" s="65">
        <v>0</v>
      </c>
      <c r="G205" s="65">
        <v>0</v>
      </c>
      <c r="H205" s="65">
        <v>0</v>
      </c>
      <c r="I205" s="65">
        <v>0</v>
      </c>
      <c r="J205" s="65">
        <v>0</v>
      </c>
      <c r="K205" s="65">
        <v>0</v>
      </c>
      <c r="L205" s="150">
        <v>0</v>
      </c>
      <c r="M205" s="65"/>
      <c r="N205" s="65"/>
      <c r="O205" s="65"/>
      <c r="P205" s="65"/>
    </row>
    <row r="206" spans="1:16" ht="51" x14ac:dyDescent="0.2">
      <c r="A206" s="55" t="s">
        <v>43</v>
      </c>
      <c r="B206" s="56" t="s">
        <v>20</v>
      </c>
      <c r="C206" s="57">
        <f>(SUM(C212))</f>
        <v>7675.63</v>
      </c>
      <c r="D206" s="83">
        <f t="shared" ref="D206:G206" si="292">(SUM(D208))</f>
        <v>11135.443625987125</v>
      </c>
      <c r="E206" s="57">
        <f t="shared" si="292"/>
        <v>11135.443625987125</v>
      </c>
      <c r="F206" s="83">
        <f t="shared" si="292"/>
        <v>10879.43</v>
      </c>
      <c r="G206" s="83">
        <f t="shared" si="292"/>
        <v>10879.43</v>
      </c>
      <c r="H206" s="83">
        <f t="shared" ref="H206" si="293">(SUM(H208))</f>
        <v>10879.43</v>
      </c>
      <c r="I206" s="83">
        <f t="shared" ref="I206:J206" si="294">(SUM(I208))</f>
        <v>10879.43</v>
      </c>
      <c r="J206" s="83">
        <f t="shared" si="294"/>
        <v>10879.43</v>
      </c>
      <c r="K206" s="83">
        <f t="shared" ref="K206" si="295">(SUM(K208))</f>
        <v>4374.33</v>
      </c>
      <c r="L206" s="150">
        <f t="shared" si="211"/>
        <v>40.207345421589181</v>
      </c>
      <c r="M206" s="57">
        <f t="shared" ref="M206:P206" si="296">SUM(M208)</f>
        <v>0</v>
      </c>
      <c r="N206" s="57">
        <f t="shared" si="296"/>
        <v>0</v>
      </c>
      <c r="O206" s="57">
        <f t="shared" si="296"/>
        <v>0</v>
      </c>
      <c r="P206" s="57">
        <f t="shared" si="296"/>
        <v>0</v>
      </c>
    </row>
    <row r="207" spans="1:16" ht="18" x14ac:dyDescent="0.2">
      <c r="A207" s="84" t="s">
        <v>362</v>
      </c>
      <c r="B207" s="56" t="s">
        <v>206</v>
      </c>
      <c r="C207" s="57">
        <v>0</v>
      </c>
      <c r="D207" s="83">
        <v>11135.443625987125</v>
      </c>
      <c r="E207" s="83">
        <v>11135.443625987125</v>
      </c>
      <c r="F207" s="83">
        <v>10879.43</v>
      </c>
      <c r="G207" s="83">
        <v>10879.43</v>
      </c>
      <c r="H207" s="83">
        <v>10879.43</v>
      </c>
      <c r="I207" s="83">
        <v>10879.43</v>
      </c>
      <c r="J207" s="83">
        <v>10879.43</v>
      </c>
      <c r="K207" s="83">
        <v>4373.34</v>
      </c>
      <c r="L207" s="150">
        <f t="shared" si="211"/>
        <v>40.198245680150521</v>
      </c>
      <c r="M207" s="57"/>
      <c r="N207" s="57"/>
      <c r="O207" s="57"/>
      <c r="P207" s="57"/>
    </row>
    <row r="208" spans="1:16" s="62" customFormat="1" ht="27.75" customHeight="1" x14ac:dyDescent="0.2">
      <c r="A208" s="59">
        <v>3</v>
      </c>
      <c r="B208" s="60" t="s">
        <v>22</v>
      </c>
      <c r="C208" s="61">
        <f>(SUM(C212))</f>
        <v>7675.63</v>
      </c>
      <c r="D208" s="61">
        <f>(SUM(D212))</f>
        <v>11135.443625987125</v>
      </c>
      <c r="E208" s="61">
        <f>(SUM(E212+E240))</f>
        <v>11135.443625987125</v>
      </c>
      <c r="F208" s="61">
        <f t="shared" ref="F208:I208" si="297">(SUM(F212+F240+F209))</f>
        <v>10879.43</v>
      </c>
      <c r="G208" s="61">
        <f t="shared" si="297"/>
        <v>10879.43</v>
      </c>
      <c r="H208" s="61">
        <f t="shared" si="297"/>
        <v>10879.43</v>
      </c>
      <c r="I208" s="61">
        <f t="shared" si="297"/>
        <v>10879.43</v>
      </c>
      <c r="J208" s="61">
        <f t="shared" ref="J208" si="298">(SUM(J212+J240+J209))</f>
        <v>10879.43</v>
      </c>
      <c r="K208" s="61">
        <v>4374.33</v>
      </c>
      <c r="L208" s="150">
        <f t="shared" si="211"/>
        <v>40.207345421589181</v>
      </c>
      <c r="M208" s="61">
        <f t="shared" ref="M208:P208" si="299">SUM(M212)</f>
        <v>0</v>
      </c>
      <c r="N208" s="61">
        <f t="shared" si="299"/>
        <v>0</v>
      </c>
      <c r="O208" s="61">
        <f t="shared" si="299"/>
        <v>0</v>
      </c>
      <c r="P208" s="61">
        <f t="shared" si="299"/>
        <v>0</v>
      </c>
    </row>
    <row r="209" spans="1:16" s="62" customFormat="1" ht="27.75" customHeight="1" x14ac:dyDescent="0.2">
      <c r="A209" s="59">
        <v>31</v>
      </c>
      <c r="B209" s="60" t="s">
        <v>23</v>
      </c>
      <c r="C209" s="61">
        <v>0</v>
      </c>
      <c r="D209" s="61"/>
      <c r="E209" s="61">
        <v>0</v>
      </c>
      <c r="F209" s="61">
        <v>30</v>
      </c>
      <c r="G209" s="61">
        <v>30</v>
      </c>
      <c r="H209" s="61">
        <v>30</v>
      </c>
      <c r="I209" s="61">
        <v>30</v>
      </c>
      <c r="J209" s="61">
        <v>30</v>
      </c>
      <c r="K209" s="61">
        <v>0</v>
      </c>
      <c r="L209" s="150">
        <f t="shared" si="211"/>
        <v>0</v>
      </c>
      <c r="M209" s="61"/>
      <c r="N209" s="61"/>
      <c r="O209" s="61"/>
      <c r="P209" s="61"/>
    </row>
    <row r="210" spans="1:16" s="62" customFormat="1" ht="27.75" customHeight="1" x14ac:dyDescent="0.2">
      <c r="A210" s="59">
        <v>313</v>
      </c>
      <c r="B210" s="60" t="s">
        <v>82</v>
      </c>
      <c r="C210" s="61">
        <v>0</v>
      </c>
      <c r="D210" s="61"/>
      <c r="E210" s="61">
        <v>0</v>
      </c>
      <c r="F210" s="61">
        <v>30</v>
      </c>
      <c r="G210" s="61">
        <v>30</v>
      </c>
      <c r="H210" s="61">
        <v>30</v>
      </c>
      <c r="I210" s="61">
        <v>30</v>
      </c>
      <c r="J210" s="61">
        <v>30</v>
      </c>
      <c r="K210" s="61">
        <v>0</v>
      </c>
      <c r="L210" s="150">
        <f t="shared" si="211"/>
        <v>0</v>
      </c>
      <c r="M210" s="61"/>
      <c r="N210" s="61"/>
      <c r="O210" s="61"/>
      <c r="P210" s="61"/>
    </row>
    <row r="211" spans="1:16" s="62" customFormat="1" ht="27.75" customHeight="1" x14ac:dyDescent="0.2">
      <c r="A211" s="59">
        <v>3133</v>
      </c>
      <c r="B211" s="60" t="s">
        <v>301</v>
      </c>
      <c r="C211" s="61">
        <v>0</v>
      </c>
      <c r="D211" s="61"/>
      <c r="E211" s="61">
        <v>0</v>
      </c>
      <c r="F211" s="158">
        <v>30</v>
      </c>
      <c r="G211" s="198">
        <v>30</v>
      </c>
      <c r="H211" s="198">
        <v>30</v>
      </c>
      <c r="I211" s="198">
        <v>30</v>
      </c>
      <c r="J211" s="198">
        <v>30</v>
      </c>
      <c r="K211" s="198">
        <v>0</v>
      </c>
      <c r="L211" s="150">
        <f t="shared" si="211"/>
        <v>0</v>
      </c>
      <c r="M211" s="61"/>
      <c r="N211" s="61"/>
      <c r="O211" s="61"/>
      <c r="P211" s="61"/>
    </row>
    <row r="212" spans="1:16" s="62" customFormat="1" x14ac:dyDescent="0.2">
      <c r="A212" s="59">
        <v>32</v>
      </c>
      <c r="B212" s="60" t="s">
        <v>30</v>
      </c>
      <c r="C212" s="61">
        <f>(SUM(C213+C217+C224+C231+C232+C246))</f>
        <v>7675.63</v>
      </c>
      <c r="D212" s="61">
        <f>(SUM(D213+D217+D224+D231+D232+D246))</f>
        <v>11135.443625987125</v>
      </c>
      <c r="E212" s="61">
        <f>(SUM(E213+E217+E224+E232))</f>
        <v>11135.443625987125</v>
      </c>
      <c r="F212" s="61">
        <v>10849.43</v>
      </c>
      <c r="G212" s="198">
        <v>10849.43</v>
      </c>
      <c r="H212" s="198">
        <v>10849.43</v>
      </c>
      <c r="I212" s="198">
        <v>10849.43</v>
      </c>
      <c r="J212" s="198">
        <v>10849.43</v>
      </c>
      <c r="K212" s="198">
        <v>0</v>
      </c>
      <c r="L212" s="150">
        <f t="shared" ref="L212:L274" si="300">K212/J212*100</f>
        <v>0</v>
      </c>
      <c r="M212" s="61">
        <f>SUM(M213+M217+M224+M232)</f>
        <v>0</v>
      </c>
      <c r="N212" s="61">
        <f>SUM(N213+N217+N224+N232)</f>
        <v>0</v>
      </c>
      <c r="O212" s="61">
        <f>SUM(O213+O217+O224+O232)</f>
        <v>0</v>
      </c>
      <c r="P212" s="61">
        <f>SUM(P213+P217+P224+P232)</f>
        <v>0</v>
      </c>
    </row>
    <row r="213" spans="1:16" s="62" customFormat="1" x14ac:dyDescent="0.2">
      <c r="A213" s="59">
        <v>321</v>
      </c>
      <c r="B213" s="60" t="s">
        <v>84</v>
      </c>
      <c r="C213" s="61">
        <v>0</v>
      </c>
      <c r="D213" s="61">
        <f t="shared" ref="D213:G213" si="301">(SUM(D214:D215))</f>
        <v>1327.2280841462605</v>
      </c>
      <c r="E213" s="61">
        <f t="shared" si="301"/>
        <v>1327.2280841462605</v>
      </c>
      <c r="F213" s="158">
        <f t="shared" si="301"/>
        <v>1327.2240420731302</v>
      </c>
      <c r="G213" s="198">
        <f t="shared" si="301"/>
        <v>1327.2240420731302</v>
      </c>
      <c r="H213" s="198">
        <f t="shared" ref="H213" si="302">(SUM(H214:H215))</f>
        <v>1327.2240420731302</v>
      </c>
      <c r="I213" s="198">
        <f t="shared" ref="I213:J213" si="303">(SUM(I214:I215))</f>
        <v>1327.2240420731302</v>
      </c>
      <c r="J213" s="198">
        <f t="shared" si="303"/>
        <v>1327.2240420731302</v>
      </c>
      <c r="K213" s="198">
        <f t="shared" ref="K213" si="304">(SUM(K214:K215))</f>
        <v>0</v>
      </c>
      <c r="L213" s="150">
        <f t="shared" si="300"/>
        <v>0</v>
      </c>
      <c r="M213" s="61">
        <f>SUM(M214)</f>
        <v>0</v>
      </c>
      <c r="N213" s="61">
        <f>SUM(N214)</f>
        <v>0</v>
      </c>
      <c r="O213" s="61">
        <f>SUM(O214)</f>
        <v>0</v>
      </c>
      <c r="P213" s="61">
        <f>SUM(P214)</f>
        <v>0</v>
      </c>
    </row>
    <row r="214" spans="1:16" s="62" customFormat="1" x14ac:dyDescent="0.2">
      <c r="A214" s="63">
        <v>3211</v>
      </c>
      <c r="B214" s="64" t="s">
        <v>85</v>
      </c>
      <c r="C214" s="65">
        <v>0</v>
      </c>
      <c r="D214" s="65">
        <v>663.61404207313024</v>
      </c>
      <c r="E214" s="65">
        <v>663.61404207313024</v>
      </c>
      <c r="F214" s="65">
        <v>663.61</v>
      </c>
      <c r="G214" s="65">
        <v>663.61</v>
      </c>
      <c r="H214" s="65">
        <v>663.61</v>
      </c>
      <c r="I214" s="65">
        <v>663.61</v>
      </c>
      <c r="J214" s="65">
        <v>663.61</v>
      </c>
      <c r="K214" s="65">
        <v>0</v>
      </c>
      <c r="L214" s="150">
        <f t="shared" si="300"/>
        <v>0</v>
      </c>
      <c r="M214" s="65"/>
      <c r="N214" s="65"/>
      <c r="O214" s="65"/>
      <c r="P214" s="65"/>
    </row>
    <row r="215" spans="1:16" s="62" customFormat="1" x14ac:dyDescent="0.2">
      <c r="A215" s="63">
        <v>3213</v>
      </c>
      <c r="B215" s="64" t="s">
        <v>138</v>
      </c>
      <c r="C215" s="65">
        <v>0</v>
      </c>
      <c r="D215" s="65">
        <v>663.61404207313024</v>
      </c>
      <c r="E215" s="65">
        <v>663.61404207313024</v>
      </c>
      <c r="F215" s="65">
        <v>663.61404207313024</v>
      </c>
      <c r="G215" s="65">
        <v>663.61404207313024</v>
      </c>
      <c r="H215" s="65">
        <v>663.61404207313024</v>
      </c>
      <c r="I215" s="65">
        <v>663.61404207313024</v>
      </c>
      <c r="J215" s="65">
        <v>663.61404207313024</v>
      </c>
      <c r="K215" s="65">
        <v>0</v>
      </c>
      <c r="L215" s="150">
        <f t="shared" si="300"/>
        <v>0</v>
      </c>
      <c r="M215" s="65"/>
      <c r="N215" s="65"/>
      <c r="O215" s="65"/>
      <c r="P215" s="65"/>
    </row>
    <row r="216" spans="1:16" s="62" customFormat="1" x14ac:dyDescent="0.2">
      <c r="A216" s="63">
        <v>3214</v>
      </c>
      <c r="B216" s="64" t="s">
        <v>139</v>
      </c>
      <c r="C216" s="65">
        <f>(D216+E216+K216+L216+M216+N216+O216+P216)</f>
        <v>0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150">
        <v>0</v>
      </c>
      <c r="M216" s="65"/>
      <c r="N216" s="65"/>
      <c r="O216" s="65"/>
      <c r="P216" s="65"/>
    </row>
    <row r="217" spans="1:16" s="62" customFormat="1" x14ac:dyDescent="0.2">
      <c r="A217" s="59">
        <v>322</v>
      </c>
      <c r="B217" s="60" t="s">
        <v>140</v>
      </c>
      <c r="C217" s="61">
        <v>0</v>
      </c>
      <c r="D217" s="61">
        <f>(SUM(D218:D222))</f>
        <v>1844.8470369633021</v>
      </c>
      <c r="E217" s="61">
        <f t="shared" ref="E217:I217" si="305">(E218+E222)</f>
        <v>1844.8470369633021</v>
      </c>
      <c r="F217" s="61">
        <f t="shared" si="305"/>
        <v>800</v>
      </c>
      <c r="G217" s="61">
        <f t="shared" si="305"/>
        <v>800</v>
      </c>
      <c r="H217" s="61">
        <f t="shared" ref="H217" si="306">(H218+H222)</f>
        <v>800</v>
      </c>
      <c r="I217" s="61">
        <f t="shared" si="305"/>
        <v>800</v>
      </c>
      <c r="J217" s="61">
        <f t="shared" ref="J217" si="307">(J218+J222)</f>
        <v>800</v>
      </c>
      <c r="K217" s="61">
        <f t="shared" ref="K217" si="308">(K218+K222)</f>
        <v>0</v>
      </c>
      <c r="L217" s="150">
        <f t="shared" si="300"/>
        <v>0</v>
      </c>
      <c r="M217" s="61">
        <f>SUM(M220)</f>
        <v>0</v>
      </c>
      <c r="N217" s="61">
        <f>SUM(N218:N223)</f>
        <v>0</v>
      </c>
      <c r="O217" s="61">
        <f>SUM(O220)</f>
        <v>0</v>
      </c>
      <c r="P217" s="61">
        <f>SUM(P220)</f>
        <v>0</v>
      </c>
    </row>
    <row r="218" spans="1:16" x14ac:dyDescent="0.2">
      <c r="A218" s="63">
        <v>3221</v>
      </c>
      <c r="B218" s="64" t="s">
        <v>207</v>
      </c>
      <c r="C218" s="65">
        <v>0</v>
      </c>
      <c r="D218" s="61">
        <v>1128.1438715243214</v>
      </c>
      <c r="E218" s="61">
        <v>1128.1438715243214</v>
      </c>
      <c r="F218" s="61">
        <v>500</v>
      </c>
      <c r="G218" s="61">
        <v>500</v>
      </c>
      <c r="H218" s="61">
        <v>500</v>
      </c>
      <c r="I218" s="61">
        <v>500</v>
      </c>
      <c r="J218" s="61">
        <v>500</v>
      </c>
      <c r="K218" s="61">
        <v>0</v>
      </c>
      <c r="L218" s="150">
        <f t="shared" si="300"/>
        <v>0</v>
      </c>
      <c r="M218" s="61"/>
      <c r="N218" s="65"/>
      <c r="O218" s="61"/>
      <c r="P218" s="61"/>
    </row>
    <row r="219" spans="1:16" x14ac:dyDescent="0.2">
      <c r="A219" s="63">
        <v>3222</v>
      </c>
      <c r="B219" s="64" t="s">
        <v>90</v>
      </c>
      <c r="C219" s="65">
        <f>(D219+E219+K219+L219+M219+N219+O219+P219)</f>
        <v>0</v>
      </c>
      <c r="D219" s="61">
        <v>0</v>
      </c>
      <c r="E219" s="61">
        <v>0</v>
      </c>
      <c r="F219" s="61">
        <v>0</v>
      </c>
      <c r="G219" s="61">
        <v>0</v>
      </c>
      <c r="H219" s="61">
        <v>0</v>
      </c>
      <c r="I219" s="61">
        <v>0</v>
      </c>
      <c r="J219" s="61">
        <v>0</v>
      </c>
      <c r="K219" s="61">
        <v>0</v>
      </c>
      <c r="L219" s="150">
        <v>0</v>
      </c>
      <c r="M219" s="61"/>
      <c r="N219" s="61"/>
      <c r="O219" s="61"/>
      <c r="P219" s="61"/>
    </row>
    <row r="220" spans="1:16" x14ac:dyDescent="0.2">
      <c r="A220" s="63">
        <v>3223</v>
      </c>
      <c r="B220" s="64" t="s">
        <v>91</v>
      </c>
      <c r="C220" s="65">
        <v>0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150">
        <v>0</v>
      </c>
      <c r="M220" s="65"/>
      <c r="N220" s="65"/>
      <c r="O220" s="65"/>
      <c r="P220" s="65"/>
    </row>
    <row r="221" spans="1:16" x14ac:dyDescent="0.2">
      <c r="A221" s="63">
        <v>3224</v>
      </c>
      <c r="B221" s="64" t="s">
        <v>208</v>
      </c>
      <c r="C221" s="65">
        <v>0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150">
        <v>0</v>
      </c>
      <c r="M221" s="65"/>
      <c r="N221" s="65"/>
      <c r="O221" s="65"/>
      <c r="P221" s="65"/>
    </row>
    <row r="222" spans="1:16" x14ac:dyDescent="0.2">
      <c r="A222" s="63">
        <v>3225</v>
      </c>
      <c r="B222" s="64" t="s">
        <v>175</v>
      </c>
      <c r="C222" s="65">
        <v>0</v>
      </c>
      <c r="D222" s="65">
        <v>716.7031654389807</v>
      </c>
      <c r="E222" s="65">
        <v>716.7031654389807</v>
      </c>
      <c r="F222" s="65">
        <v>300</v>
      </c>
      <c r="G222" s="65">
        <v>300</v>
      </c>
      <c r="H222" s="65">
        <v>300</v>
      </c>
      <c r="I222" s="65">
        <v>300</v>
      </c>
      <c r="J222" s="65">
        <v>300</v>
      </c>
      <c r="K222" s="65">
        <v>0</v>
      </c>
      <c r="L222" s="150">
        <f t="shared" si="300"/>
        <v>0</v>
      </c>
      <c r="M222" s="65"/>
      <c r="N222" s="65"/>
      <c r="O222" s="65"/>
      <c r="P222" s="65"/>
    </row>
    <row r="223" spans="1:16" x14ac:dyDescent="0.2">
      <c r="A223" s="63">
        <v>3227</v>
      </c>
      <c r="B223" s="64" t="s">
        <v>94</v>
      </c>
      <c r="C223" s="65">
        <f>(D223+E223+K223+L223+M223+N223+O223+P223)</f>
        <v>0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150">
        <v>0</v>
      </c>
      <c r="M223" s="65"/>
      <c r="N223" s="65"/>
      <c r="O223" s="65"/>
      <c r="P223" s="65"/>
    </row>
    <row r="224" spans="1:16" s="62" customFormat="1" x14ac:dyDescent="0.2">
      <c r="A224" s="59">
        <v>323</v>
      </c>
      <c r="B224" s="60" t="s">
        <v>95</v>
      </c>
      <c r="C224" s="61">
        <f t="shared" ref="C224:F224" si="309">(SUM(C225:C229))</f>
        <v>4261.66</v>
      </c>
      <c r="D224" s="61">
        <f t="shared" si="309"/>
        <v>5972.5263786581727</v>
      </c>
      <c r="E224" s="61">
        <f t="shared" si="309"/>
        <v>5972.5263786581727</v>
      </c>
      <c r="F224" s="61">
        <f t="shared" si="309"/>
        <v>4016.3700000000003</v>
      </c>
      <c r="G224" s="61">
        <f t="shared" ref="G224:I224" si="310">(SUM(G225:G229))</f>
        <v>4016.3700000000003</v>
      </c>
      <c r="H224" s="61">
        <f t="shared" ref="H224" si="311">(SUM(H225:H229))</f>
        <v>4016.3700000000003</v>
      </c>
      <c r="I224" s="61">
        <f t="shared" si="310"/>
        <v>4016.3700000000003</v>
      </c>
      <c r="J224" s="61">
        <f t="shared" ref="J224" si="312">(SUM(J225:J229))</f>
        <v>4016.3700000000003</v>
      </c>
      <c r="K224" s="61">
        <f t="shared" ref="K224" si="313">(SUM(K225:K229))</f>
        <v>4000</v>
      </c>
      <c r="L224" s="150">
        <f t="shared" si="300"/>
        <v>99.592418029215423</v>
      </c>
      <c r="M224" s="61">
        <f>M226+M229</f>
        <v>0</v>
      </c>
      <c r="N224" s="61">
        <f>SUM(N227:N229)</f>
        <v>0</v>
      </c>
      <c r="O224" s="61">
        <f>SUM(O227:O227)</f>
        <v>0</v>
      </c>
      <c r="P224" s="61">
        <f>SUM(P227:P227)</f>
        <v>0</v>
      </c>
    </row>
    <row r="225" spans="1:17" s="62" customFormat="1" x14ac:dyDescent="0.2">
      <c r="A225" s="63">
        <v>3231</v>
      </c>
      <c r="B225" s="64" t="s">
        <v>145</v>
      </c>
      <c r="C225" s="65">
        <f>(D225+E225+K225+L225+M225+N225+O225+P225)</f>
        <v>0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150">
        <v>0</v>
      </c>
      <c r="M225" s="65"/>
      <c r="N225" s="65"/>
      <c r="O225" s="65"/>
      <c r="P225" s="65"/>
    </row>
    <row r="226" spans="1:17" s="62" customFormat="1" x14ac:dyDescent="0.2">
      <c r="A226" s="63">
        <v>3232</v>
      </c>
      <c r="B226" s="64" t="s">
        <v>209</v>
      </c>
      <c r="C226" s="65">
        <v>0</v>
      </c>
      <c r="D226" s="65">
        <v>1327.2280841462605</v>
      </c>
      <c r="E226" s="65">
        <v>1327.2280841462605</v>
      </c>
      <c r="F226" s="65">
        <v>972.07</v>
      </c>
      <c r="G226" s="65">
        <v>972.07</v>
      </c>
      <c r="H226" s="65">
        <v>972.07</v>
      </c>
      <c r="I226" s="65">
        <v>972.07</v>
      </c>
      <c r="J226" s="65">
        <v>972.07</v>
      </c>
      <c r="K226" s="65">
        <v>0</v>
      </c>
      <c r="L226" s="150">
        <f t="shared" si="300"/>
        <v>0</v>
      </c>
      <c r="M226" s="65">
        <v>0</v>
      </c>
      <c r="N226" s="65"/>
      <c r="O226" s="65"/>
      <c r="P226" s="65"/>
    </row>
    <row r="227" spans="1:17" x14ac:dyDescent="0.2">
      <c r="A227" s="63">
        <v>3234</v>
      </c>
      <c r="B227" s="64" t="s">
        <v>100</v>
      </c>
      <c r="C227" s="65">
        <f>(D227+E227+K227+L227+M227+N227+O227+P227)</f>
        <v>0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150">
        <v>0</v>
      </c>
      <c r="M227" s="65"/>
      <c r="N227" s="65"/>
      <c r="O227" s="65"/>
      <c r="P227" s="65"/>
    </row>
    <row r="228" spans="1:17" x14ac:dyDescent="0.2">
      <c r="A228" s="63">
        <v>3236</v>
      </c>
      <c r="B228" s="64" t="s">
        <v>210</v>
      </c>
      <c r="C228" s="188">
        <v>0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150">
        <v>0</v>
      </c>
      <c r="M228" s="65"/>
      <c r="N228" s="65"/>
      <c r="O228" s="65"/>
      <c r="P228" s="65"/>
    </row>
    <row r="229" spans="1:17" s="62" customFormat="1" x14ac:dyDescent="0.2">
      <c r="A229" s="63">
        <v>3239</v>
      </c>
      <c r="B229" s="64" t="s">
        <v>104</v>
      </c>
      <c r="C229" s="188">
        <v>4261.66</v>
      </c>
      <c r="D229" s="65">
        <v>4645.298294511912</v>
      </c>
      <c r="E229" s="65">
        <v>4645.298294511912</v>
      </c>
      <c r="F229" s="65">
        <v>3044.3</v>
      </c>
      <c r="G229" s="65">
        <v>3044.3</v>
      </c>
      <c r="H229" s="65">
        <v>3044.3</v>
      </c>
      <c r="I229" s="65">
        <v>3044.3</v>
      </c>
      <c r="J229" s="65">
        <v>3044.3</v>
      </c>
      <c r="K229" s="65">
        <v>4000</v>
      </c>
      <c r="L229" s="150">
        <f t="shared" si="300"/>
        <v>131.39309529284236</v>
      </c>
      <c r="M229" s="65">
        <v>0</v>
      </c>
      <c r="N229" s="65">
        <v>0</v>
      </c>
      <c r="O229" s="65"/>
      <c r="P229" s="65"/>
    </row>
    <row r="230" spans="1:17" x14ac:dyDescent="0.2">
      <c r="A230" s="59">
        <v>324</v>
      </c>
      <c r="B230" s="60" t="s">
        <v>211</v>
      </c>
      <c r="C230" s="61">
        <v>0</v>
      </c>
      <c r="D230" s="61">
        <f t="shared" ref="D230:K230" si="314">(SUM(D231))</f>
        <v>0</v>
      </c>
      <c r="E230" s="61">
        <f t="shared" si="314"/>
        <v>0</v>
      </c>
      <c r="F230" s="61">
        <f t="shared" si="314"/>
        <v>0</v>
      </c>
      <c r="G230" s="61">
        <f t="shared" si="314"/>
        <v>0</v>
      </c>
      <c r="H230" s="61">
        <f t="shared" si="314"/>
        <v>0</v>
      </c>
      <c r="I230" s="61">
        <f t="shared" si="314"/>
        <v>0</v>
      </c>
      <c r="J230" s="61">
        <f t="shared" si="314"/>
        <v>0</v>
      </c>
      <c r="K230" s="61">
        <f t="shared" si="314"/>
        <v>0</v>
      </c>
      <c r="L230" s="150">
        <v>0</v>
      </c>
      <c r="M230" s="61">
        <f t="shared" ref="M230:P230" si="315">SUM(M231)</f>
        <v>0</v>
      </c>
      <c r="N230" s="61">
        <f t="shared" si="315"/>
        <v>0</v>
      </c>
      <c r="O230" s="61">
        <f t="shared" si="315"/>
        <v>0</v>
      </c>
      <c r="P230" s="61">
        <f t="shared" si="315"/>
        <v>0</v>
      </c>
    </row>
    <row r="231" spans="1:17" s="62" customFormat="1" x14ac:dyDescent="0.2">
      <c r="A231" s="63">
        <v>3241</v>
      </c>
      <c r="B231" s="64" t="s">
        <v>211</v>
      </c>
      <c r="C231" s="65">
        <v>0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150">
        <v>0</v>
      </c>
      <c r="M231" s="65"/>
      <c r="N231" s="65"/>
      <c r="O231" s="65"/>
      <c r="P231" s="65"/>
    </row>
    <row r="232" spans="1:17" ht="25.5" x14ac:dyDescent="0.2">
      <c r="A232" s="59">
        <v>329</v>
      </c>
      <c r="B232" s="60" t="s">
        <v>150</v>
      </c>
      <c r="C232" s="61">
        <f>(C233+C237+C239+C238)</f>
        <v>3137.75</v>
      </c>
      <c r="D232" s="61">
        <f>(SUM(D235,D239))</f>
        <v>1990.8421262193906</v>
      </c>
      <c r="E232" s="61">
        <f t="shared" ref="E232:I232" si="316">(E237+E239+E238)</f>
        <v>1990.8421262193906</v>
      </c>
      <c r="F232" s="61">
        <f t="shared" si="316"/>
        <v>3090.8421262193906</v>
      </c>
      <c r="G232" s="61">
        <f t="shared" si="316"/>
        <v>3090.8421262193906</v>
      </c>
      <c r="H232" s="61">
        <f t="shared" ref="H232" si="317">(H237+H239+H238)</f>
        <v>3090.8421262193906</v>
      </c>
      <c r="I232" s="61">
        <f t="shared" si="316"/>
        <v>3090.8421262193906</v>
      </c>
      <c r="J232" s="61">
        <f t="shared" ref="J232" si="318">(J237+J239+J238)</f>
        <v>3090.8421262193906</v>
      </c>
      <c r="K232" s="61">
        <f t="shared" ref="K232" si="319">(K237+K239+K238)</f>
        <v>374.33</v>
      </c>
      <c r="L232" s="150">
        <f t="shared" si="300"/>
        <v>12.11093885464371</v>
      </c>
      <c r="M232" s="61">
        <f>SUM(M239)</f>
        <v>0</v>
      </c>
      <c r="N232" s="61">
        <f>SUM(N239)</f>
        <v>0</v>
      </c>
      <c r="O232" s="61">
        <f>SUM(O239)</f>
        <v>0</v>
      </c>
      <c r="P232" s="61">
        <f>SUM(P239)</f>
        <v>0</v>
      </c>
    </row>
    <row r="233" spans="1:17" x14ac:dyDescent="0.2">
      <c r="A233" s="59">
        <v>3291</v>
      </c>
      <c r="B233" s="60" t="s">
        <v>311</v>
      </c>
      <c r="C233" s="61">
        <v>0</v>
      </c>
      <c r="D233" s="61"/>
      <c r="E233" s="61"/>
      <c r="F233" s="61"/>
      <c r="G233" s="61"/>
      <c r="H233" s="61"/>
      <c r="I233" s="61"/>
      <c r="J233" s="61"/>
      <c r="K233" s="61"/>
      <c r="L233" s="150">
        <v>0</v>
      </c>
      <c r="M233" s="61"/>
      <c r="N233" s="61"/>
      <c r="O233" s="61"/>
      <c r="P233" s="61"/>
    </row>
    <row r="234" spans="1:17" x14ac:dyDescent="0.2">
      <c r="A234" s="63">
        <v>3293</v>
      </c>
      <c r="B234" s="64" t="s">
        <v>151</v>
      </c>
      <c r="C234" s="65">
        <f>(D234+E234+K234+L234+M234+N234+O234+P234)</f>
        <v>0</v>
      </c>
      <c r="D234" s="61">
        <v>0</v>
      </c>
      <c r="E234" s="61">
        <v>0</v>
      </c>
      <c r="F234" s="61">
        <v>0</v>
      </c>
      <c r="G234" s="61">
        <v>0</v>
      </c>
      <c r="H234" s="61">
        <v>0</v>
      </c>
      <c r="I234" s="61">
        <v>0</v>
      </c>
      <c r="J234" s="61">
        <v>0</v>
      </c>
      <c r="K234" s="61">
        <v>0</v>
      </c>
      <c r="L234" s="150">
        <v>0</v>
      </c>
      <c r="M234" s="61"/>
      <c r="N234" s="61"/>
      <c r="O234" s="61"/>
      <c r="P234" s="61"/>
    </row>
    <row r="235" spans="1:17" s="62" customFormat="1" x14ac:dyDescent="0.2">
      <c r="A235" s="63">
        <v>3292</v>
      </c>
      <c r="B235" s="64" t="s">
        <v>106</v>
      </c>
      <c r="C235" s="61">
        <v>0</v>
      </c>
      <c r="D235" s="61">
        <v>0</v>
      </c>
      <c r="E235" s="61">
        <v>0</v>
      </c>
      <c r="F235" s="61">
        <v>0</v>
      </c>
      <c r="G235" s="61">
        <v>0</v>
      </c>
      <c r="H235" s="61">
        <v>0</v>
      </c>
      <c r="I235" s="61">
        <v>0</v>
      </c>
      <c r="J235" s="61">
        <v>0</v>
      </c>
      <c r="K235" s="61">
        <v>0</v>
      </c>
      <c r="L235" s="150">
        <v>0</v>
      </c>
      <c r="M235" s="61"/>
      <c r="N235" s="61"/>
      <c r="O235" s="61"/>
      <c r="P235" s="61"/>
      <c r="Q235" s="85" t="s">
        <v>45</v>
      </c>
    </row>
    <row r="236" spans="1:17" s="62" customFormat="1" x14ac:dyDescent="0.2">
      <c r="A236" s="63">
        <v>3294</v>
      </c>
      <c r="B236" s="64" t="s">
        <v>107</v>
      </c>
      <c r="C236" s="65">
        <f>(D236+E236+K236+L236+M236+N236+O236+P236)</f>
        <v>0</v>
      </c>
      <c r="D236" s="61">
        <v>0</v>
      </c>
      <c r="E236" s="61">
        <v>0</v>
      </c>
      <c r="F236" s="61">
        <v>0</v>
      </c>
      <c r="G236" s="61">
        <v>0</v>
      </c>
      <c r="H236" s="61">
        <v>0</v>
      </c>
      <c r="I236" s="61">
        <v>0</v>
      </c>
      <c r="J236" s="61">
        <v>0</v>
      </c>
      <c r="K236" s="61">
        <v>0</v>
      </c>
      <c r="L236" s="150">
        <v>0</v>
      </c>
      <c r="M236" s="61"/>
      <c r="N236" s="61"/>
      <c r="O236" s="61"/>
      <c r="P236" s="61"/>
    </row>
    <row r="237" spans="1:17" s="62" customFormat="1" x14ac:dyDescent="0.2">
      <c r="A237" s="63">
        <v>3295</v>
      </c>
      <c r="B237" s="64" t="s">
        <v>212</v>
      </c>
      <c r="C237" s="65">
        <f>(D237+E237+K237+L237+M237+N237+O237+P237)</f>
        <v>0</v>
      </c>
      <c r="D237" s="61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150">
        <v>0</v>
      </c>
      <c r="M237" s="61"/>
      <c r="N237" s="61"/>
      <c r="O237" s="61"/>
      <c r="P237" s="61"/>
    </row>
    <row r="238" spans="1:17" x14ac:dyDescent="0.2">
      <c r="A238" s="63">
        <v>3296</v>
      </c>
      <c r="B238" s="64" t="s">
        <v>213</v>
      </c>
      <c r="C238" s="188">
        <v>0</v>
      </c>
      <c r="D238" s="61">
        <v>0</v>
      </c>
      <c r="E238" s="65">
        <v>0</v>
      </c>
      <c r="F238" s="65">
        <v>1100</v>
      </c>
      <c r="G238" s="65">
        <v>1100</v>
      </c>
      <c r="H238" s="65">
        <v>1100</v>
      </c>
      <c r="I238" s="65">
        <v>1100</v>
      </c>
      <c r="J238" s="65">
        <v>1100</v>
      </c>
      <c r="K238" s="65">
        <v>0</v>
      </c>
      <c r="L238" s="150">
        <f t="shared" si="300"/>
        <v>0</v>
      </c>
      <c r="M238" s="61"/>
      <c r="N238" s="61"/>
      <c r="O238" s="61"/>
      <c r="P238" s="61"/>
    </row>
    <row r="239" spans="1:17" s="62" customFormat="1" x14ac:dyDescent="0.2">
      <c r="A239" s="63">
        <v>3299</v>
      </c>
      <c r="B239" s="64" t="s">
        <v>150</v>
      </c>
      <c r="C239" s="188">
        <v>3137.75</v>
      </c>
      <c r="D239" s="65">
        <v>1990.8421262193906</v>
      </c>
      <c r="E239" s="65">
        <v>1990.8421262193906</v>
      </c>
      <c r="F239" s="65">
        <v>1990.8421262193906</v>
      </c>
      <c r="G239" s="65">
        <v>1990.8421262193906</v>
      </c>
      <c r="H239" s="65">
        <v>1990.8421262193906</v>
      </c>
      <c r="I239" s="65">
        <v>1990.8421262193906</v>
      </c>
      <c r="J239" s="65">
        <v>1990.8421262193906</v>
      </c>
      <c r="K239" s="65">
        <v>374.33</v>
      </c>
      <c r="L239" s="150">
        <f t="shared" si="300"/>
        <v>18.802595900000004</v>
      </c>
      <c r="M239" s="65">
        <v>0</v>
      </c>
      <c r="N239" s="65">
        <v>0</v>
      </c>
      <c r="O239" s="65"/>
      <c r="P239" s="65"/>
    </row>
    <row r="240" spans="1:17" x14ac:dyDescent="0.2">
      <c r="A240" s="59">
        <v>34</v>
      </c>
      <c r="B240" s="60" t="s">
        <v>110</v>
      </c>
      <c r="C240" s="61">
        <f>(D240+E240+K240+L240+M240+N240+O240+P240)</f>
        <v>0</v>
      </c>
      <c r="D240" s="65">
        <v>0</v>
      </c>
      <c r="E240" s="61">
        <f t="shared" ref="E240:K240" si="320">(E241)</f>
        <v>0</v>
      </c>
      <c r="F240" s="61">
        <f t="shared" si="320"/>
        <v>0</v>
      </c>
      <c r="G240" s="61">
        <f t="shared" si="320"/>
        <v>0</v>
      </c>
      <c r="H240" s="61">
        <f t="shared" si="320"/>
        <v>0</v>
      </c>
      <c r="I240" s="61">
        <f t="shared" si="320"/>
        <v>0</v>
      </c>
      <c r="J240" s="61">
        <f t="shared" si="320"/>
        <v>0</v>
      </c>
      <c r="K240" s="61">
        <f t="shared" si="320"/>
        <v>0</v>
      </c>
      <c r="L240" s="150">
        <v>0</v>
      </c>
      <c r="M240" s="65"/>
      <c r="N240" s="65"/>
      <c r="O240" s="65"/>
      <c r="P240" s="65"/>
    </row>
    <row r="241" spans="1:16" x14ac:dyDescent="0.2">
      <c r="A241" s="59">
        <v>343</v>
      </c>
      <c r="B241" s="60" t="s">
        <v>155</v>
      </c>
      <c r="C241" s="61">
        <f>(D241+E241+K241+L241+M241+N241+O241+P241)</f>
        <v>0</v>
      </c>
      <c r="D241" s="65">
        <v>0</v>
      </c>
      <c r="E241" s="61">
        <f t="shared" ref="E241:I241" si="321">(E242+E249)</f>
        <v>0</v>
      </c>
      <c r="F241" s="61">
        <f t="shared" si="321"/>
        <v>0</v>
      </c>
      <c r="G241" s="61">
        <f t="shared" si="321"/>
        <v>0</v>
      </c>
      <c r="H241" s="61">
        <f t="shared" ref="H241" si="322">(H242+H249)</f>
        <v>0</v>
      </c>
      <c r="I241" s="61">
        <f t="shared" si="321"/>
        <v>0</v>
      </c>
      <c r="J241" s="61">
        <f t="shared" ref="J241" si="323">(J242+J249)</f>
        <v>0</v>
      </c>
      <c r="K241" s="61">
        <f t="shared" ref="K241" si="324">(K242+K249)</f>
        <v>0</v>
      </c>
      <c r="L241" s="150">
        <v>0</v>
      </c>
      <c r="M241" s="65"/>
      <c r="N241" s="65"/>
      <c r="O241" s="65"/>
      <c r="P241" s="65"/>
    </row>
    <row r="242" spans="1:16" ht="25.5" x14ac:dyDescent="0.2">
      <c r="A242" s="63">
        <v>3431</v>
      </c>
      <c r="B242" s="64" t="s">
        <v>214</v>
      </c>
      <c r="C242" s="65">
        <f>(D242+E242+K242+L242+M242+N242+O242+P242)</f>
        <v>0</v>
      </c>
      <c r="D242" s="65">
        <v>0</v>
      </c>
      <c r="E242" s="65">
        <v>0</v>
      </c>
      <c r="F242" s="65">
        <v>0</v>
      </c>
      <c r="G242" s="65">
        <v>0</v>
      </c>
      <c r="H242" s="65">
        <v>0</v>
      </c>
      <c r="I242" s="65">
        <v>0</v>
      </c>
      <c r="J242" s="65">
        <v>0</v>
      </c>
      <c r="K242" s="65">
        <v>0</v>
      </c>
      <c r="L242" s="150">
        <v>0</v>
      </c>
      <c r="M242" s="65"/>
      <c r="N242" s="65"/>
      <c r="O242" s="65"/>
      <c r="P242" s="65"/>
    </row>
    <row r="243" spans="1:16" x14ac:dyDescent="0.2">
      <c r="A243" s="59">
        <v>37</v>
      </c>
      <c r="B243" s="60" t="s">
        <v>278</v>
      </c>
      <c r="C243" s="61">
        <v>466.71</v>
      </c>
      <c r="D243" s="65">
        <v>0</v>
      </c>
      <c r="E243" s="61">
        <v>0</v>
      </c>
      <c r="F243" s="61">
        <v>300</v>
      </c>
      <c r="G243" s="61">
        <v>300</v>
      </c>
      <c r="H243" s="61">
        <v>300</v>
      </c>
      <c r="I243" s="61">
        <v>300</v>
      </c>
      <c r="J243" s="61">
        <v>300</v>
      </c>
      <c r="K243" s="61">
        <v>0</v>
      </c>
      <c r="L243" s="150">
        <f t="shared" si="300"/>
        <v>0</v>
      </c>
      <c r="M243" s="65"/>
      <c r="N243" s="65"/>
      <c r="O243" s="65"/>
      <c r="P243" s="65"/>
    </row>
    <row r="244" spans="1:16" ht="25.5" x14ac:dyDescent="0.2">
      <c r="A244" s="59">
        <v>372</v>
      </c>
      <c r="B244" s="60" t="s">
        <v>158</v>
      </c>
      <c r="C244" s="61">
        <v>466.71</v>
      </c>
      <c r="D244" s="65">
        <v>0</v>
      </c>
      <c r="E244" s="61">
        <v>0</v>
      </c>
      <c r="F244" s="61">
        <v>300</v>
      </c>
      <c r="G244" s="61">
        <v>300</v>
      </c>
      <c r="H244" s="61">
        <v>300</v>
      </c>
      <c r="I244" s="61">
        <v>300</v>
      </c>
      <c r="J244" s="61">
        <v>300</v>
      </c>
      <c r="K244" s="61">
        <v>0</v>
      </c>
      <c r="L244" s="150">
        <f t="shared" si="300"/>
        <v>0</v>
      </c>
      <c r="M244" s="65"/>
      <c r="N244" s="65"/>
      <c r="O244" s="65"/>
      <c r="P244" s="65"/>
    </row>
    <row r="245" spans="1:16" ht="25.5" x14ac:dyDescent="0.2">
      <c r="A245" s="63">
        <v>3721</v>
      </c>
      <c r="B245" s="64" t="s">
        <v>158</v>
      </c>
      <c r="C245" s="65">
        <v>466.71</v>
      </c>
      <c r="D245" s="65">
        <v>0</v>
      </c>
      <c r="E245" s="65">
        <v>0</v>
      </c>
      <c r="F245" s="65">
        <v>300</v>
      </c>
      <c r="G245" s="65">
        <v>300</v>
      </c>
      <c r="H245" s="65">
        <v>300</v>
      </c>
      <c r="I245" s="65">
        <v>300</v>
      </c>
      <c r="J245" s="65">
        <v>300</v>
      </c>
      <c r="K245" s="65">
        <v>0</v>
      </c>
      <c r="L245" s="150">
        <f t="shared" si="300"/>
        <v>0</v>
      </c>
      <c r="M245" s="65"/>
      <c r="N245" s="65"/>
      <c r="O245" s="65"/>
      <c r="P245" s="65"/>
    </row>
    <row r="246" spans="1:16" x14ac:dyDescent="0.2">
      <c r="A246" s="59">
        <v>38</v>
      </c>
      <c r="B246" s="60" t="s">
        <v>215</v>
      </c>
      <c r="C246" s="61">
        <v>276.22000000000003</v>
      </c>
      <c r="D246" s="65">
        <v>0</v>
      </c>
      <c r="E246" s="61">
        <f t="shared" ref="E246:K246" si="325">(E247)</f>
        <v>0</v>
      </c>
      <c r="F246" s="61">
        <f t="shared" si="325"/>
        <v>1315</v>
      </c>
      <c r="G246" s="61">
        <f t="shared" si="325"/>
        <v>1315</v>
      </c>
      <c r="H246" s="61">
        <f t="shared" si="325"/>
        <v>1315</v>
      </c>
      <c r="I246" s="61">
        <f t="shared" si="325"/>
        <v>1315</v>
      </c>
      <c r="J246" s="61">
        <f t="shared" si="325"/>
        <v>1315</v>
      </c>
      <c r="K246" s="61">
        <f t="shared" si="325"/>
        <v>0</v>
      </c>
      <c r="L246" s="150">
        <f t="shared" si="300"/>
        <v>0</v>
      </c>
      <c r="M246" s="65"/>
      <c r="N246" s="65"/>
      <c r="O246" s="65"/>
      <c r="P246" s="65"/>
    </row>
    <row r="247" spans="1:16" s="62" customFormat="1" x14ac:dyDescent="0.2">
      <c r="A247" s="59">
        <v>381</v>
      </c>
      <c r="B247" s="60" t="s">
        <v>63</v>
      </c>
      <c r="C247" s="61">
        <v>276.22000000000003</v>
      </c>
      <c r="D247" s="65">
        <v>0</v>
      </c>
      <c r="E247" s="61">
        <v>0</v>
      </c>
      <c r="F247" s="61">
        <v>1315</v>
      </c>
      <c r="G247" s="61">
        <v>1315</v>
      </c>
      <c r="H247" s="61">
        <v>1315</v>
      </c>
      <c r="I247" s="61">
        <v>1315</v>
      </c>
      <c r="J247" s="61">
        <v>1315</v>
      </c>
      <c r="K247" s="61">
        <v>0</v>
      </c>
      <c r="L247" s="150">
        <f t="shared" si="300"/>
        <v>0</v>
      </c>
      <c r="M247" s="65"/>
      <c r="N247" s="65"/>
      <c r="O247" s="65"/>
      <c r="P247" s="65"/>
    </row>
    <row r="248" spans="1:16" s="62" customFormat="1" x14ac:dyDescent="0.2">
      <c r="A248" s="63">
        <v>3812</v>
      </c>
      <c r="B248" s="64" t="s">
        <v>63</v>
      </c>
      <c r="C248" s="65">
        <v>276.22000000000003</v>
      </c>
      <c r="D248" s="65">
        <v>0</v>
      </c>
      <c r="E248" s="65">
        <v>0</v>
      </c>
      <c r="F248" s="157">
        <v>1315</v>
      </c>
      <c r="G248" s="188">
        <v>1315</v>
      </c>
      <c r="H248" s="188">
        <v>1315</v>
      </c>
      <c r="I248" s="188">
        <v>1315</v>
      </c>
      <c r="J248" s="188">
        <v>1315</v>
      </c>
      <c r="K248" s="188">
        <v>0</v>
      </c>
      <c r="L248" s="150">
        <f t="shared" si="300"/>
        <v>0</v>
      </c>
      <c r="M248" s="65"/>
      <c r="N248" s="65"/>
      <c r="O248" s="65"/>
      <c r="P248" s="65"/>
    </row>
    <row r="249" spans="1:16" s="62" customFormat="1" x14ac:dyDescent="0.2">
      <c r="A249" s="86">
        <v>0</v>
      </c>
      <c r="B249" s="87">
        <v>0</v>
      </c>
      <c r="C249" s="65">
        <f>(D249+E249+K249+L249+M249+N249+O249+P249)</f>
        <v>0</v>
      </c>
      <c r="D249" s="65">
        <v>0</v>
      </c>
      <c r="E249" s="65">
        <v>0</v>
      </c>
      <c r="F249" s="65">
        <v>0</v>
      </c>
      <c r="G249" s="65">
        <v>0</v>
      </c>
      <c r="H249" s="65">
        <v>0</v>
      </c>
      <c r="I249" s="65">
        <v>0</v>
      </c>
      <c r="J249" s="65">
        <v>0</v>
      </c>
      <c r="K249" s="65">
        <v>0</v>
      </c>
      <c r="L249" s="150">
        <v>0</v>
      </c>
      <c r="M249" s="65"/>
      <c r="N249" s="65"/>
      <c r="O249" s="65"/>
      <c r="P249" s="65"/>
    </row>
    <row r="250" spans="1:16" s="62" customFormat="1" x14ac:dyDescent="0.2">
      <c r="A250" s="84" t="s">
        <v>216</v>
      </c>
      <c r="B250" s="56" t="s">
        <v>217</v>
      </c>
      <c r="C250" s="198">
        <f>(SUM(C251))</f>
        <v>1798.1899999999998</v>
      </c>
      <c r="D250" s="83">
        <f t="shared" ref="D250:G250" si="326">(SUM(D252))</f>
        <v>4114.4070608534075</v>
      </c>
      <c r="E250" s="83">
        <f t="shared" si="326"/>
        <v>4114.4070608534075</v>
      </c>
      <c r="F250" s="83">
        <f t="shared" si="326"/>
        <v>4114.4077430486423</v>
      </c>
      <c r="G250" s="83">
        <f t="shared" si="326"/>
        <v>4114.4077430486423</v>
      </c>
      <c r="H250" s="83">
        <f t="shared" ref="H250" si="327">(SUM(H252))</f>
        <v>5043.9677430486427</v>
      </c>
      <c r="I250" s="83">
        <f>(SUM(I251))</f>
        <v>5643.9649346340166</v>
      </c>
      <c r="J250" s="83">
        <f>(SUM(J251))</f>
        <v>5643.9649346340166</v>
      </c>
      <c r="K250" s="83">
        <f>(SUM(K251))</f>
        <v>2252.62</v>
      </c>
      <c r="L250" s="150">
        <f t="shared" si="300"/>
        <v>39.912012673517275</v>
      </c>
      <c r="M250" s="57"/>
      <c r="N250" s="57"/>
      <c r="O250" s="57"/>
      <c r="P250" s="57"/>
    </row>
    <row r="251" spans="1:16" s="62" customFormat="1" x14ac:dyDescent="0.2">
      <c r="A251" s="59">
        <v>3</v>
      </c>
      <c r="B251" s="60" t="s">
        <v>22</v>
      </c>
      <c r="C251" s="61">
        <f>(SUM(C252))</f>
        <v>1798.1899999999998</v>
      </c>
      <c r="D251" s="61">
        <f t="shared" ref="D251:H251" si="328">(SUM(D252))</f>
        <v>4114.4070608534075</v>
      </c>
      <c r="E251" s="61">
        <f t="shared" si="328"/>
        <v>4114.4070608534075</v>
      </c>
      <c r="F251" s="61">
        <f t="shared" si="328"/>
        <v>4114.4077430486423</v>
      </c>
      <c r="G251" s="61">
        <f t="shared" si="328"/>
        <v>4114.4077430486423</v>
      </c>
      <c r="H251" s="61">
        <f t="shared" si="328"/>
        <v>5043.9677430486427</v>
      </c>
      <c r="I251" s="61">
        <f>(SUM(I252,I280))</f>
        <v>5643.9649346340166</v>
      </c>
      <c r="J251" s="61">
        <f>(SUM(J252,J280))</f>
        <v>5643.9649346340166</v>
      </c>
      <c r="K251" s="61">
        <f>(SUM(K252,K280))</f>
        <v>2252.62</v>
      </c>
      <c r="L251" s="150">
        <f t="shared" si="300"/>
        <v>39.912012673517275</v>
      </c>
      <c r="M251" s="61">
        <f t="shared" ref="M251:P251" si="329">SUM(M252)</f>
        <v>0</v>
      </c>
      <c r="N251" s="61">
        <f t="shared" si="329"/>
        <v>0</v>
      </c>
      <c r="O251" s="61">
        <f t="shared" si="329"/>
        <v>0</v>
      </c>
      <c r="P251" s="61">
        <f t="shared" si="329"/>
        <v>0</v>
      </c>
    </row>
    <row r="252" spans="1:16" s="62" customFormat="1" x14ac:dyDescent="0.2">
      <c r="A252" s="59">
        <v>32</v>
      </c>
      <c r="B252" s="60" t="s">
        <v>30</v>
      </c>
      <c r="C252" s="61">
        <f t="shared" ref="C252:G252" si="330">(SUM(C253+C257+C264+C270+C271+C281))</f>
        <v>1798.1899999999998</v>
      </c>
      <c r="D252" s="61">
        <f t="shared" si="330"/>
        <v>4114.4070608534075</v>
      </c>
      <c r="E252" s="61">
        <f t="shared" si="330"/>
        <v>4114.4070608534075</v>
      </c>
      <c r="F252" s="61">
        <f t="shared" si="330"/>
        <v>4114.4077430486423</v>
      </c>
      <c r="G252" s="61">
        <f t="shared" si="330"/>
        <v>4114.4077430486423</v>
      </c>
      <c r="H252" s="61">
        <f t="shared" ref="H252:K252" si="331">(SUM(H253+H257+H264+H270+H271+H281))</f>
        <v>5043.9677430486427</v>
      </c>
      <c r="I252" s="61">
        <f>(SUM(I253+I257+I264+I269+I271+I281))</f>
        <v>5443.9649346340166</v>
      </c>
      <c r="J252" s="61">
        <f>(SUM(J253+J257+J264+J269+J271+J281))</f>
        <v>5443.9649346340166</v>
      </c>
      <c r="K252" s="61">
        <f t="shared" si="331"/>
        <v>2252.62</v>
      </c>
      <c r="L252" s="150">
        <f t="shared" si="300"/>
        <v>41.378297381546922</v>
      </c>
      <c r="M252" s="61">
        <f>SUM(M253+M257+M264+M271)</f>
        <v>0</v>
      </c>
      <c r="N252" s="61">
        <f>SUM(N253+N257+N264+N271)</f>
        <v>0</v>
      </c>
      <c r="O252" s="61">
        <f>SUM(O253+O257+O264+O271)</f>
        <v>0</v>
      </c>
      <c r="P252" s="61">
        <f>SUM(P253+P257+P264+P271)</f>
        <v>0</v>
      </c>
    </row>
    <row r="253" spans="1:16" s="62" customFormat="1" x14ac:dyDescent="0.2">
      <c r="A253" s="59">
        <v>321</v>
      </c>
      <c r="B253" s="60" t="s">
        <v>84</v>
      </c>
      <c r="C253" s="61">
        <f>(SUM(C254:C255))</f>
        <v>1513.6</v>
      </c>
      <c r="D253" s="61">
        <f t="shared" ref="D253:F253" si="332">(SUM(D254:D255))</f>
        <v>265.44561682925212</v>
      </c>
      <c r="E253" s="61">
        <f t="shared" si="332"/>
        <v>265.44561682925212</v>
      </c>
      <c r="F253" s="61">
        <f t="shared" si="332"/>
        <v>370.44</v>
      </c>
      <c r="G253" s="61">
        <f t="shared" ref="G253:I253" si="333">(SUM(G254:G255))</f>
        <v>370.44</v>
      </c>
      <c r="H253" s="61">
        <f t="shared" ref="H253" si="334">(SUM(H254:H255))</f>
        <v>1000</v>
      </c>
      <c r="I253" s="61">
        <f t="shared" si="333"/>
        <v>1000</v>
      </c>
      <c r="J253" s="61">
        <f t="shared" ref="J253" si="335">(SUM(J254:J255))</f>
        <v>1000</v>
      </c>
      <c r="K253" s="61">
        <f t="shared" ref="K253" si="336">(SUM(K254:K255))</f>
        <v>1353.09</v>
      </c>
      <c r="L253" s="150">
        <f t="shared" si="300"/>
        <v>135.309</v>
      </c>
      <c r="M253" s="61">
        <f>SUM(M254)</f>
        <v>0</v>
      </c>
      <c r="N253" s="61">
        <f>SUM(N254)</f>
        <v>0</v>
      </c>
      <c r="O253" s="61">
        <f>SUM(O254)</f>
        <v>0</v>
      </c>
      <c r="P253" s="61">
        <f>SUM(P254)</f>
        <v>0</v>
      </c>
    </row>
    <row r="254" spans="1:16" s="62" customFormat="1" x14ac:dyDescent="0.2">
      <c r="A254" s="63">
        <v>3211</v>
      </c>
      <c r="B254" s="64" t="s">
        <v>85</v>
      </c>
      <c r="C254" s="188">
        <v>1513.6</v>
      </c>
      <c r="D254" s="65">
        <v>265.44561682925212</v>
      </c>
      <c r="E254" s="65">
        <v>265.44561682925212</v>
      </c>
      <c r="F254" s="65">
        <v>370.44</v>
      </c>
      <c r="G254" s="65">
        <v>370.44</v>
      </c>
      <c r="H254" s="200">
        <v>1000</v>
      </c>
      <c r="I254" s="200">
        <v>1000</v>
      </c>
      <c r="J254" s="200">
        <v>1000</v>
      </c>
      <c r="K254" s="200">
        <v>1353.09</v>
      </c>
      <c r="L254" s="150">
        <f t="shared" si="300"/>
        <v>135.309</v>
      </c>
      <c r="M254" s="65"/>
      <c r="N254" s="65"/>
      <c r="O254" s="65"/>
      <c r="P254" s="65"/>
    </row>
    <row r="255" spans="1:16" s="62" customFormat="1" x14ac:dyDescent="0.2">
      <c r="A255" s="63">
        <v>3213</v>
      </c>
      <c r="B255" s="64" t="s">
        <v>138</v>
      </c>
      <c r="C255" s="188">
        <v>0</v>
      </c>
      <c r="D255" s="65">
        <v>0</v>
      </c>
      <c r="E255" s="65">
        <v>0</v>
      </c>
      <c r="F255" s="65">
        <v>0</v>
      </c>
      <c r="G255" s="65">
        <v>0</v>
      </c>
      <c r="H255" s="65">
        <v>0</v>
      </c>
      <c r="I255" s="65">
        <v>0</v>
      </c>
      <c r="J255" s="65">
        <v>0</v>
      </c>
      <c r="K255" s="65">
        <v>0</v>
      </c>
      <c r="L255" s="150">
        <v>0</v>
      </c>
      <c r="M255" s="65"/>
      <c r="N255" s="65"/>
      <c r="O255" s="65"/>
      <c r="P255" s="65"/>
    </row>
    <row r="256" spans="1:16" s="62" customFormat="1" x14ac:dyDescent="0.2">
      <c r="A256" s="63">
        <v>3214</v>
      </c>
      <c r="B256" s="64" t="s">
        <v>139</v>
      </c>
      <c r="C256" s="188">
        <f>(D256+E256+K256+L256+M256+N256+O256+P256)</f>
        <v>0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150">
        <v>0</v>
      </c>
      <c r="M256" s="65"/>
      <c r="N256" s="65"/>
      <c r="O256" s="65"/>
      <c r="P256" s="65"/>
    </row>
    <row r="257" spans="1:16" s="62" customFormat="1" x14ac:dyDescent="0.2">
      <c r="A257" s="59">
        <v>322</v>
      </c>
      <c r="B257" s="60" t="s">
        <v>140</v>
      </c>
      <c r="C257" s="198">
        <f t="shared" ref="C257:G257" si="337">(SUM(C258:C262))</f>
        <v>129.47</v>
      </c>
      <c r="D257" s="61">
        <f t="shared" si="337"/>
        <v>2123.5649346340169</v>
      </c>
      <c r="E257" s="61">
        <f t="shared" si="337"/>
        <v>2123.5649346340169</v>
      </c>
      <c r="F257" s="61">
        <f t="shared" si="337"/>
        <v>1818.5668504877565</v>
      </c>
      <c r="G257" s="61">
        <f t="shared" si="337"/>
        <v>1818.5668504877565</v>
      </c>
      <c r="H257" s="61">
        <f>(SUM(H258:H263))</f>
        <v>1918.5668504877565</v>
      </c>
      <c r="I257" s="61">
        <f>(SUM(I258:I263))</f>
        <v>1918.5668504877565</v>
      </c>
      <c r="J257" s="61">
        <f>(SUM(J258:J263))</f>
        <v>1918.5668504877565</v>
      </c>
      <c r="K257" s="61">
        <f>(SUM(K258:K263))</f>
        <v>97.88</v>
      </c>
      <c r="L257" s="150">
        <f t="shared" si="300"/>
        <v>5.1017247574727982</v>
      </c>
      <c r="M257" s="61">
        <f>SUM(M260)</f>
        <v>0</v>
      </c>
      <c r="N257" s="61">
        <f>SUM(N258:N263)</f>
        <v>0</v>
      </c>
      <c r="O257" s="61">
        <f>SUM(O260)</f>
        <v>0</v>
      </c>
      <c r="P257" s="61">
        <f>SUM(P260)</f>
        <v>0</v>
      </c>
    </row>
    <row r="258" spans="1:16" s="62" customFormat="1" x14ac:dyDescent="0.2">
      <c r="A258" s="63">
        <v>3221</v>
      </c>
      <c r="B258" s="64" t="s">
        <v>207</v>
      </c>
      <c r="C258" s="188">
        <v>0</v>
      </c>
      <c r="D258" s="61">
        <v>265.44561682925212</v>
      </c>
      <c r="E258" s="61">
        <v>265.44561682925212</v>
      </c>
      <c r="F258" s="61">
        <v>265.44561682925212</v>
      </c>
      <c r="G258" s="61">
        <v>265.44561682925212</v>
      </c>
      <c r="H258" s="61">
        <v>265.44561682925212</v>
      </c>
      <c r="I258" s="61">
        <v>265.44561682925212</v>
      </c>
      <c r="J258" s="61">
        <v>265.44561682925212</v>
      </c>
      <c r="K258" s="61">
        <v>0</v>
      </c>
      <c r="L258" s="150">
        <f t="shared" si="300"/>
        <v>0</v>
      </c>
      <c r="M258" s="61"/>
      <c r="N258" s="65"/>
      <c r="O258" s="61"/>
      <c r="P258" s="61"/>
    </row>
    <row r="259" spans="1:16" s="62" customFormat="1" x14ac:dyDescent="0.2">
      <c r="A259" s="63">
        <v>3222</v>
      </c>
      <c r="B259" s="64" t="s">
        <v>90</v>
      </c>
      <c r="C259" s="188">
        <f>(D259+E259+K259+L259+M259+N259+O259+P259)</f>
        <v>0</v>
      </c>
      <c r="D259" s="61">
        <v>0</v>
      </c>
      <c r="E259" s="61">
        <v>0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1">
        <v>0</v>
      </c>
      <c r="L259" s="150">
        <v>0</v>
      </c>
      <c r="M259" s="61"/>
      <c r="N259" s="61"/>
      <c r="O259" s="61"/>
      <c r="P259" s="61"/>
    </row>
    <row r="260" spans="1:16" s="62" customFormat="1" x14ac:dyDescent="0.2">
      <c r="A260" s="63">
        <v>3223</v>
      </c>
      <c r="B260" s="64" t="s">
        <v>91</v>
      </c>
      <c r="C260" s="188">
        <v>0</v>
      </c>
      <c r="D260" s="65">
        <v>1061.7824673170085</v>
      </c>
      <c r="E260" s="65">
        <v>1061.7824673170085</v>
      </c>
      <c r="F260" s="65">
        <v>656.78</v>
      </c>
      <c r="G260" s="65">
        <v>656.78</v>
      </c>
      <c r="H260" s="65">
        <v>656.78</v>
      </c>
      <c r="I260" s="65">
        <v>656.78</v>
      </c>
      <c r="J260" s="65">
        <v>656.78</v>
      </c>
      <c r="K260" s="65">
        <v>0</v>
      </c>
      <c r="L260" s="150">
        <f t="shared" si="300"/>
        <v>0</v>
      </c>
      <c r="M260" s="65"/>
      <c r="N260" s="65"/>
      <c r="O260" s="65"/>
      <c r="P260" s="65"/>
    </row>
    <row r="261" spans="1:16" x14ac:dyDescent="0.2">
      <c r="A261" s="63">
        <v>3224</v>
      </c>
      <c r="B261" s="64" t="s">
        <v>208</v>
      </c>
      <c r="C261" s="188">
        <v>129.47</v>
      </c>
      <c r="D261" s="65">
        <v>530.89123365850423</v>
      </c>
      <c r="E261" s="65">
        <v>530.89123365850423</v>
      </c>
      <c r="F261" s="65">
        <v>530.89123365850423</v>
      </c>
      <c r="G261" s="65">
        <v>530.89123365850423</v>
      </c>
      <c r="H261" s="65">
        <v>530.89123365850423</v>
      </c>
      <c r="I261" s="65">
        <v>530.89123365850423</v>
      </c>
      <c r="J261" s="65">
        <v>530.89123365850423</v>
      </c>
      <c r="K261" s="65">
        <v>97.88</v>
      </c>
      <c r="L261" s="150">
        <f t="shared" si="300"/>
        <v>18.436921499999997</v>
      </c>
      <c r="M261" s="65"/>
      <c r="N261" s="65"/>
      <c r="O261" s="65"/>
      <c r="P261" s="65"/>
    </row>
    <row r="262" spans="1:16" x14ac:dyDescent="0.2">
      <c r="A262" s="63">
        <v>3225</v>
      </c>
      <c r="B262" s="64" t="s">
        <v>175</v>
      </c>
      <c r="C262" s="188">
        <v>0</v>
      </c>
      <c r="D262" s="65">
        <v>265.44561682925212</v>
      </c>
      <c r="E262" s="65">
        <v>265.44561682925212</v>
      </c>
      <c r="F262" s="65">
        <v>365.45</v>
      </c>
      <c r="G262" s="65">
        <v>365.45</v>
      </c>
      <c r="H262" s="65">
        <v>365.45</v>
      </c>
      <c r="I262" s="65">
        <v>365.45</v>
      </c>
      <c r="J262" s="65">
        <v>365.45</v>
      </c>
      <c r="K262" s="65">
        <v>0</v>
      </c>
      <c r="L262" s="150">
        <f t="shared" si="300"/>
        <v>0</v>
      </c>
      <c r="M262" s="65"/>
      <c r="N262" s="65"/>
      <c r="O262" s="65"/>
      <c r="P262" s="65"/>
    </row>
    <row r="263" spans="1:16" s="62" customFormat="1" x14ac:dyDescent="0.2">
      <c r="A263" s="63">
        <v>3227</v>
      </c>
      <c r="B263" s="64" t="s">
        <v>94</v>
      </c>
      <c r="C263" s="65">
        <v>0</v>
      </c>
      <c r="D263" s="65">
        <v>0</v>
      </c>
      <c r="E263" s="65">
        <v>0</v>
      </c>
      <c r="F263" s="65">
        <v>0</v>
      </c>
      <c r="G263" s="65">
        <v>0</v>
      </c>
      <c r="H263" s="65">
        <v>100</v>
      </c>
      <c r="I263" s="65">
        <v>100</v>
      </c>
      <c r="J263" s="65">
        <v>100</v>
      </c>
      <c r="K263" s="65">
        <v>0</v>
      </c>
      <c r="L263" s="150">
        <f t="shared" si="300"/>
        <v>0</v>
      </c>
      <c r="M263" s="65"/>
      <c r="N263" s="65"/>
      <c r="O263" s="65"/>
      <c r="P263" s="65"/>
    </row>
    <row r="264" spans="1:16" s="62" customFormat="1" x14ac:dyDescent="0.2">
      <c r="A264" s="59">
        <v>323</v>
      </c>
      <c r="B264" s="60" t="s">
        <v>95</v>
      </c>
      <c r="C264" s="61">
        <f>(SUM(C265:C268))</f>
        <v>141.33000000000001</v>
      </c>
      <c r="D264" s="61">
        <f t="shared" ref="D264:G264" si="338">(SUM(D267:D268))</f>
        <v>265.44561682925212</v>
      </c>
      <c r="E264" s="61">
        <f t="shared" si="338"/>
        <v>265.44561682925212</v>
      </c>
      <c r="F264" s="61">
        <f t="shared" si="338"/>
        <v>465.45</v>
      </c>
      <c r="G264" s="61">
        <f t="shared" si="338"/>
        <v>465.45</v>
      </c>
      <c r="H264" s="61">
        <f>(SUM(H265:H268))</f>
        <v>665.45</v>
      </c>
      <c r="I264" s="61">
        <f>(SUM(I265:I268))</f>
        <v>665.45</v>
      </c>
      <c r="J264" s="61">
        <f>(SUM(J265:J268))</f>
        <v>665.45</v>
      </c>
      <c r="K264" s="61">
        <f>(SUM(K265:K268))</f>
        <v>0</v>
      </c>
      <c r="L264" s="150">
        <f t="shared" si="300"/>
        <v>0</v>
      </c>
      <c r="M264" s="61">
        <f>M266+M268</f>
        <v>0</v>
      </c>
      <c r="N264" s="61">
        <f>SUM(N267:N268)</f>
        <v>0</v>
      </c>
      <c r="O264" s="61">
        <f>SUM(O267:O267)</f>
        <v>0</v>
      </c>
      <c r="P264" s="61">
        <f>SUM(P267:P267)</f>
        <v>0</v>
      </c>
    </row>
    <row r="265" spans="1:16" s="62" customFormat="1" x14ac:dyDescent="0.2">
      <c r="A265" s="63">
        <v>3231</v>
      </c>
      <c r="B265" s="64" t="s">
        <v>145</v>
      </c>
      <c r="C265" s="65">
        <v>141.33000000000001</v>
      </c>
      <c r="D265" s="65">
        <v>0</v>
      </c>
      <c r="E265" s="65">
        <v>0</v>
      </c>
      <c r="F265" s="65">
        <v>100</v>
      </c>
      <c r="G265" s="65">
        <v>100</v>
      </c>
      <c r="H265" s="65">
        <v>100</v>
      </c>
      <c r="I265" s="65">
        <v>100</v>
      </c>
      <c r="J265" s="65">
        <v>100</v>
      </c>
      <c r="K265" s="65">
        <v>0</v>
      </c>
      <c r="L265" s="150">
        <f t="shared" si="300"/>
        <v>0</v>
      </c>
      <c r="M265" s="65"/>
      <c r="N265" s="65"/>
      <c r="O265" s="65"/>
      <c r="P265" s="65"/>
    </row>
    <row r="266" spans="1:16" x14ac:dyDescent="0.2">
      <c r="A266" s="63">
        <v>3232</v>
      </c>
      <c r="B266" s="64" t="s">
        <v>209</v>
      </c>
      <c r="C266" s="65">
        <v>0</v>
      </c>
      <c r="D266" s="65">
        <v>0</v>
      </c>
      <c r="E266" s="65">
        <v>0</v>
      </c>
      <c r="F266" s="65">
        <v>0</v>
      </c>
      <c r="G266" s="65">
        <v>0</v>
      </c>
      <c r="H266" s="65">
        <v>100</v>
      </c>
      <c r="I266" s="65">
        <v>100</v>
      </c>
      <c r="J266" s="65">
        <v>100</v>
      </c>
      <c r="K266" s="65">
        <v>0</v>
      </c>
      <c r="L266" s="150">
        <f t="shared" si="300"/>
        <v>0</v>
      </c>
      <c r="M266" s="65">
        <v>0</v>
      </c>
      <c r="N266" s="65"/>
      <c r="O266" s="65"/>
      <c r="P266" s="65"/>
    </row>
    <row r="267" spans="1:16" x14ac:dyDescent="0.2">
      <c r="A267" s="63">
        <v>3234</v>
      </c>
      <c r="B267" s="64" t="s">
        <v>100</v>
      </c>
      <c r="C267" s="65">
        <v>0</v>
      </c>
      <c r="D267" s="65">
        <v>0</v>
      </c>
      <c r="E267" s="65">
        <v>0</v>
      </c>
      <c r="F267" s="65">
        <v>100</v>
      </c>
      <c r="G267" s="65">
        <v>100</v>
      </c>
      <c r="H267" s="65">
        <v>100</v>
      </c>
      <c r="I267" s="65">
        <v>100</v>
      </c>
      <c r="J267" s="65">
        <v>100</v>
      </c>
      <c r="K267" s="65">
        <v>0</v>
      </c>
      <c r="L267" s="150">
        <f t="shared" si="300"/>
        <v>0</v>
      </c>
      <c r="M267" s="65"/>
      <c r="N267" s="65"/>
      <c r="O267" s="65"/>
      <c r="P267" s="65"/>
    </row>
    <row r="268" spans="1:16" s="62" customFormat="1" x14ac:dyDescent="0.2">
      <c r="A268" s="63">
        <v>3239</v>
      </c>
      <c r="B268" s="64" t="s">
        <v>104</v>
      </c>
      <c r="C268" s="65">
        <v>0</v>
      </c>
      <c r="D268" s="65">
        <v>265.44561682925212</v>
      </c>
      <c r="E268" s="65">
        <v>265.44561682925212</v>
      </c>
      <c r="F268" s="65">
        <v>365.45</v>
      </c>
      <c r="G268" s="65">
        <v>365.45</v>
      </c>
      <c r="H268" s="65">
        <v>365.45</v>
      </c>
      <c r="I268" s="65">
        <v>365.45</v>
      </c>
      <c r="J268" s="65">
        <v>365.45</v>
      </c>
      <c r="K268" s="65">
        <v>0</v>
      </c>
      <c r="L268" s="150">
        <f t="shared" si="300"/>
        <v>0</v>
      </c>
      <c r="M268" s="65">
        <v>0</v>
      </c>
      <c r="N268" s="65">
        <v>0</v>
      </c>
      <c r="O268" s="65"/>
      <c r="P268" s="65"/>
    </row>
    <row r="269" spans="1:16" x14ac:dyDescent="0.2">
      <c r="A269" s="59">
        <v>324</v>
      </c>
      <c r="B269" s="60" t="s">
        <v>211</v>
      </c>
      <c r="C269" s="61">
        <v>0</v>
      </c>
      <c r="D269" s="61">
        <f t="shared" ref="D269:J269" si="339">(SUM(D270))</f>
        <v>132.72280841462606</v>
      </c>
      <c r="E269" s="61">
        <f t="shared" si="339"/>
        <v>132.72280841462606</v>
      </c>
      <c r="F269" s="61">
        <f t="shared" si="339"/>
        <v>132.72280841462606</v>
      </c>
      <c r="G269" s="61">
        <f t="shared" si="339"/>
        <v>132.72280841462606</v>
      </c>
      <c r="H269" s="61">
        <f t="shared" si="339"/>
        <v>132.72280841462606</v>
      </c>
      <c r="I269" s="61">
        <f t="shared" si="339"/>
        <v>132.72280841462606</v>
      </c>
      <c r="J269" s="61">
        <f t="shared" si="339"/>
        <v>132.72280841462606</v>
      </c>
      <c r="K269" s="61">
        <v>0</v>
      </c>
      <c r="L269" s="150">
        <f t="shared" si="300"/>
        <v>0</v>
      </c>
      <c r="M269" s="61">
        <f t="shared" ref="M269:P269" si="340">SUM(M270)</f>
        <v>0</v>
      </c>
      <c r="N269" s="61">
        <f t="shared" si="340"/>
        <v>0</v>
      </c>
      <c r="O269" s="61">
        <f t="shared" si="340"/>
        <v>0</v>
      </c>
      <c r="P269" s="61">
        <f t="shared" si="340"/>
        <v>0</v>
      </c>
    </row>
    <row r="270" spans="1:16" x14ac:dyDescent="0.2">
      <c r="A270" s="63">
        <v>3241</v>
      </c>
      <c r="B270" s="64" t="s">
        <v>211</v>
      </c>
      <c r="C270" s="65">
        <v>0</v>
      </c>
      <c r="D270" s="65">
        <v>132.72280841462606</v>
      </c>
      <c r="E270" s="65">
        <v>132.72280841462606</v>
      </c>
      <c r="F270" s="65">
        <v>132.72280841462606</v>
      </c>
      <c r="G270" s="65">
        <v>132.72280841462606</v>
      </c>
      <c r="H270" s="65">
        <v>132.72280841462606</v>
      </c>
      <c r="I270" s="65">
        <v>132.72280841462606</v>
      </c>
      <c r="J270" s="65">
        <v>132.72280841462606</v>
      </c>
      <c r="K270" s="65">
        <v>0</v>
      </c>
      <c r="L270" s="150">
        <f t="shared" si="300"/>
        <v>0</v>
      </c>
      <c r="M270" s="65"/>
      <c r="N270" s="65"/>
      <c r="O270" s="65"/>
      <c r="P270" s="65"/>
    </row>
    <row r="271" spans="1:16" ht="25.5" x14ac:dyDescent="0.2">
      <c r="A271" s="59">
        <v>329</v>
      </c>
      <c r="B271" s="60" t="s">
        <v>150</v>
      </c>
      <c r="C271" s="61">
        <f t="shared" ref="C271:F271" si="341">(SUM(C273,C277))</f>
        <v>13.79</v>
      </c>
      <c r="D271" s="61">
        <f t="shared" si="341"/>
        <v>1327.2280841462605</v>
      </c>
      <c r="E271" s="61">
        <f t="shared" si="341"/>
        <v>1327.2280841462605</v>
      </c>
      <c r="F271" s="61">
        <f t="shared" si="341"/>
        <v>1327.2280841462605</v>
      </c>
      <c r="G271" s="61">
        <f t="shared" ref="G271" si="342">(SUM(G273,G277))</f>
        <v>1327.2280841462605</v>
      </c>
      <c r="H271" s="61">
        <f t="shared" ref="H271" si="343">(SUM(H273,H277))</f>
        <v>1327.2280841462605</v>
      </c>
      <c r="I271" s="61">
        <f>(SUM(I273:I277))</f>
        <v>1727.2252757316344</v>
      </c>
      <c r="J271" s="61">
        <f>(SUM(J273:J277))</f>
        <v>1727.2252757316344</v>
      </c>
      <c r="K271" s="61">
        <f>(SUM(K273:K277))</f>
        <v>801.65</v>
      </c>
      <c r="L271" s="150">
        <f t="shared" si="300"/>
        <v>46.412590833609094</v>
      </c>
      <c r="M271" s="61">
        <f>SUM(M277)</f>
        <v>0</v>
      </c>
      <c r="N271" s="61">
        <f>SUM(N277)</f>
        <v>0</v>
      </c>
      <c r="O271" s="61">
        <f>SUM(O277)</f>
        <v>0</v>
      </c>
      <c r="P271" s="61">
        <f>SUM(P277)</f>
        <v>0</v>
      </c>
    </row>
    <row r="272" spans="1:16" s="62" customFormat="1" x14ac:dyDescent="0.2">
      <c r="A272" s="63">
        <v>3293</v>
      </c>
      <c r="B272" s="64" t="s">
        <v>151</v>
      </c>
      <c r="C272" s="65">
        <f>(D272+E272+K272+L272+M272+N272+O272+P272)</f>
        <v>0</v>
      </c>
      <c r="D272" s="61">
        <v>0</v>
      </c>
      <c r="E272" s="61">
        <v>0</v>
      </c>
      <c r="F272" s="61">
        <v>0</v>
      </c>
      <c r="G272" s="61">
        <v>0</v>
      </c>
      <c r="H272" s="61">
        <v>0</v>
      </c>
      <c r="I272" s="61">
        <v>0</v>
      </c>
      <c r="J272" s="61">
        <v>0</v>
      </c>
      <c r="K272" s="61">
        <v>0</v>
      </c>
      <c r="L272" s="150">
        <v>0</v>
      </c>
      <c r="M272" s="61"/>
      <c r="N272" s="61"/>
      <c r="O272" s="61"/>
      <c r="P272" s="61"/>
    </row>
    <row r="273" spans="1:16" s="62" customFormat="1" x14ac:dyDescent="0.2">
      <c r="A273" s="63">
        <v>3292</v>
      </c>
      <c r="B273" s="64" t="s">
        <v>106</v>
      </c>
      <c r="C273" s="198">
        <v>0</v>
      </c>
      <c r="D273" s="61">
        <v>1194.5052757316344</v>
      </c>
      <c r="E273" s="61">
        <v>1194.5052757316344</v>
      </c>
      <c r="F273" s="61">
        <v>1194.5052757316344</v>
      </c>
      <c r="G273" s="61">
        <v>1194.5052757316344</v>
      </c>
      <c r="H273" s="61">
        <v>1194.5052757316344</v>
      </c>
      <c r="I273" s="61">
        <v>1194.5052757316344</v>
      </c>
      <c r="J273" s="61">
        <v>1194.5052757316344</v>
      </c>
      <c r="K273" s="61">
        <v>759.01</v>
      </c>
      <c r="L273" s="150">
        <f t="shared" si="300"/>
        <v>63.541787166666673</v>
      </c>
      <c r="M273" s="61"/>
      <c r="N273" s="61"/>
      <c r="O273" s="61"/>
      <c r="P273" s="61"/>
    </row>
    <row r="274" spans="1:16" s="62" customFormat="1" x14ac:dyDescent="0.2">
      <c r="A274" s="63">
        <v>3294</v>
      </c>
      <c r="B274" s="64" t="s">
        <v>107</v>
      </c>
      <c r="C274" s="188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158">
        <v>200</v>
      </c>
      <c r="J274" s="158">
        <v>200</v>
      </c>
      <c r="K274" s="158">
        <v>0</v>
      </c>
      <c r="L274" s="150">
        <f t="shared" si="300"/>
        <v>0</v>
      </c>
      <c r="M274" s="61"/>
      <c r="N274" s="61"/>
      <c r="O274" s="61"/>
      <c r="P274" s="61"/>
    </row>
    <row r="275" spans="1:16" s="62" customFormat="1" x14ac:dyDescent="0.2">
      <c r="A275" s="63">
        <v>3295</v>
      </c>
      <c r="B275" s="64" t="s">
        <v>212</v>
      </c>
      <c r="C275" s="188">
        <f>(D275+E275+K275+L275+M275+N275+O275+P275)</f>
        <v>0</v>
      </c>
      <c r="D275" s="61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150">
        <v>0</v>
      </c>
      <c r="M275" s="61"/>
      <c r="N275" s="61"/>
      <c r="O275" s="61"/>
      <c r="P275" s="61"/>
    </row>
    <row r="276" spans="1:16" s="62" customFormat="1" x14ac:dyDescent="0.2">
      <c r="A276" s="63">
        <v>3296</v>
      </c>
      <c r="B276" s="64" t="s">
        <v>213</v>
      </c>
      <c r="C276" s="188">
        <f>(D276+E276+K276+L276+M276+N276+O276+P276)</f>
        <v>0</v>
      </c>
      <c r="D276" s="61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150">
        <v>0</v>
      </c>
      <c r="M276" s="61"/>
      <c r="N276" s="61"/>
      <c r="O276" s="61"/>
      <c r="P276" s="61"/>
    </row>
    <row r="277" spans="1:16" s="62" customFormat="1" x14ac:dyDescent="0.2">
      <c r="A277" s="63">
        <v>3299</v>
      </c>
      <c r="B277" s="64" t="s">
        <v>150</v>
      </c>
      <c r="C277" s="188">
        <v>13.79</v>
      </c>
      <c r="D277" s="65">
        <v>132.72280841462606</v>
      </c>
      <c r="E277" s="65">
        <v>132.72280841462606</v>
      </c>
      <c r="F277" s="65">
        <v>132.72280841462606</v>
      </c>
      <c r="G277" s="65">
        <v>132.72280841462606</v>
      </c>
      <c r="H277" s="65">
        <v>132.72280841462606</v>
      </c>
      <c r="I277" s="157">
        <v>332.72</v>
      </c>
      <c r="J277" s="157">
        <v>332.72</v>
      </c>
      <c r="K277" s="157">
        <v>42.64</v>
      </c>
      <c r="L277" s="150">
        <f t="shared" ref="L277:L339" si="344">K277/J277*100</f>
        <v>12.815580668429909</v>
      </c>
      <c r="M277" s="65">
        <v>0</v>
      </c>
      <c r="N277" s="65">
        <v>0</v>
      </c>
      <c r="O277" s="65"/>
      <c r="P277" s="65"/>
    </row>
    <row r="278" spans="1:16" s="62" customFormat="1" x14ac:dyDescent="0.2">
      <c r="A278" s="59">
        <v>34</v>
      </c>
      <c r="B278" s="60" t="s">
        <v>110</v>
      </c>
      <c r="C278" s="61">
        <v>49.78</v>
      </c>
      <c r="D278" s="65">
        <v>0</v>
      </c>
      <c r="E278" s="61">
        <f t="shared" ref="E278:K278" si="345">(E279)</f>
        <v>0</v>
      </c>
      <c r="F278" s="61">
        <f t="shared" si="345"/>
        <v>0</v>
      </c>
      <c r="G278" s="61">
        <f t="shared" si="345"/>
        <v>0</v>
      </c>
      <c r="H278" s="61">
        <f t="shared" si="345"/>
        <v>100</v>
      </c>
      <c r="I278" s="61">
        <f t="shared" si="345"/>
        <v>200</v>
      </c>
      <c r="J278" s="61">
        <f t="shared" si="345"/>
        <v>200</v>
      </c>
      <c r="K278" s="61">
        <f t="shared" si="345"/>
        <v>0</v>
      </c>
      <c r="L278" s="150">
        <f t="shared" si="344"/>
        <v>0</v>
      </c>
      <c r="M278" s="65"/>
      <c r="N278" s="65"/>
      <c r="O278" s="65"/>
      <c r="P278" s="65"/>
    </row>
    <row r="279" spans="1:16" s="88" customFormat="1" ht="12.75" customHeight="1" x14ac:dyDescent="0.2">
      <c r="A279" s="59">
        <v>343</v>
      </c>
      <c r="B279" s="60" t="s">
        <v>155</v>
      </c>
      <c r="C279" s="61">
        <v>49.78</v>
      </c>
      <c r="D279" s="65">
        <v>0</v>
      </c>
      <c r="E279" s="61">
        <f t="shared" ref="E279:I279" si="346">(E280+E284)</f>
        <v>0</v>
      </c>
      <c r="F279" s="61">
        <f t="shared" si="346"/>
        <v>0</v>
      </c>
      <c r="G279" s="61">
        <f t="shared" si="346"/>
        <v>0</v>
      </c>
      <c r="H279" s="61">
        <f t="shared" ref="H279" si="347">(H280+H284)</f>
        <v>100</v>
      </c>
      <c r="I279" s="61">
        <f t="shared" si="346"/>
        <v>200</v>
      </c>
      <c r="J279" s="61">
        <f t="shared" ref="J279" si="348">(J280+J284)</f>
        <v>200</v>
      </c>
      <c r="K279" s="61">
        <f t="shared" ref="K279" si="349">(K280+K284)</f>
        <v>0</v>
      </c>
      <c r="L279" s="150">
        <f t="shared" si="344"/>
        <v>0</v>
      </c>
      <c r="M279" s="65"/>
      <c r="N279" s="65"/>
      <c r="O279" s="65"/>
      <c r="P279" s="65"/>
    </row>
    <row r="280" spans="1:16" s="88" customFormat="1" ht="25.5" x14ac:dyDescent="0.2">
      <c r="A280" s="63">
        <v>3431</v>
      </c>
      <c r="B280" s="64" t="s">
        <v>214</v>
      </c>
      <c r="C280" s="65">
        <v>49.78</v>
      </c>
      <c r="D280" s="65">
        <v>0</v>
      </c>
      <c r="E280" s="65">
        <v>0</v>
      </c>
      <c r="F280" s="65">
        <v>0</v>
      </c>
      <c r="G280" s="65">
        <v>0</v>
      </c>
      <c r="H280" s="65">
        <v>100</v>
      </c>
      <c r="I280" s="157">
        <v>200</v>
      </c>
      <c r="J280" s="157">
        <v>200</v>
      </c>
      <c r="K280" s="157">
        <v>0</v>
      </c>
      <c r="L280" s="150">
        <f t="shared" si="344"/>
        <v>0</v>
      </c>
      <c r="M280" s="65"/>
      <c r="N280" s="65"/>
      <c r="O280" s="65"/>
      <c r="P280" s="65"/>
    </row>
    <row r="281" spans="1:16" s="88" customFormat="1" x14ac:dyDescent="0.2">
      <c r="A281" s="59">
        <v>38</v>
      </c>
      <c r="B281" s="60" t="s">
        <v>215</v>
      </c>
      <c r="C281" s="61">
        <f>(D281+E281+K281+L281+M281+N281+O281+P281)</f>
        <v>0</v>
      </c>
      <c r="D281" s="65">
        <v>0</v>
      </c>
      <c r="E281" s="61">
        <f t="shared" ref="E281:K281" si="350">(E282)</f>
        <v>0</v>
      </c>
      <c r="F281" s="61">
        <f t="shared" si="350"/>
        <v>0</v>
      </c>
      <c r="G281" s="61">
        <f t="shared" si="350"/>
        <v>0</v>
      </c>
      <c r="H281" s="61">
        <f t="shared" si="350"/>
        <v>0</v>
      </c>
      <c r="I281" s="61">
        <f t="shared" si="350"/>
        <v>0</v>
      </c>
      <c r="J281" s="61">
        <f t="shared" si="350"/>
        <v>0</v>
      </c>
      <c r="K281" s="61">
        <f t="shared" si="350"/>
        <v>0</v>
      </c>
      <c r="L281" s="150">
        <v>0</v>
      </c>
      <c r="M281" s="65"/>
      <c r="N281" s="65"/>
      <c r="O281" s="65"/>
      <c r="P281" s="65"/>
    </row>
    <row r="282" spans="1:16" s="88" customFormat="1" x14ac:dyDescent="0.2">
      <c r="A282" s="59">
        <v>381</v>
      </c>
      <c r="B282" s="60" t="s">
        <v>63</v>
      </c>
      <c r="C282" s="61">
        <f>(D282+E282+K282+L282+M282+N282+O282+P282)</f>
        <v>0</v>
      </c>
      <c r="D282" s="65">
        <v>0</v>
      </c>
      <c r="E282" s="61">
        <v>0</v>
      </c>
      <c r="F282" s="61">
        <v>0</v>
      </c>
      <c r="G282" s="61">
        <v>0</v>
      </c>
      <c r="H282" s="61">
        <v>0</v>
      </c>
      <c r="I282" s="61">
        <v>0</v>
      </c>
      <c r="J282" s="61">
        <v>0</v>
      </c>
      <c r="K282" s="61">
        <v>0</v>
      </c>
      <c r="L282" s="150">
        <v>0</v>
      </c>
      <c r="M282" s="65"/>
      <c r="N282" s="65"/>
      <c r="O282" s="65"/>
      <c r="P282" s="65"/>
    </row>
    <row r="283" spans="1:16" s="88" customFormat="1" x14ac:dyDescent="0.2">
      <c r="A283" s="63">
        <v>3811</v>
      </c>
      <c r="B283" s="64" t="s">
        <v>63</v>
      </c>
      <c r="C283" s="65">
        <v>0</v>
      </c>
      <c r="D283" s="65">
        <v>0</v>
      </c>
      <c r="E283" s="65">
        <v>0</v>
      </c>
      <c r="F283" s="65">
        <v>0</v>
      </c>
      <c r="G283" s="65">
        <v>0</v>
      </c>
      <c r="H283" s="65">
        <v>0</v>
      </c>
      <c r="I283" s="65">
        <v>0</v>
      </c>
      <c r="J283" s="65">
        <v>0</v>
      </c>
      <c r="K283" s="65">
        <v>0</v>
      </c>
      <c r="L283" s="150">
        <v>0</v>
      </c>
      <c r="M283" s="65"/>
      <c r="N283" s="65"/>
      <c r="O283" s="65"/>
      <c r="P283" s="65"/>
    </row>
    <row r="284" spans="1:16" s="88" customFormat="1" x14ac:dyDescent="0.2">
      <c r="A284" s="86">
        <v>0</v>
      </c>
      <c r="B284" s="87">
        <v>0</v>
      </c>
      <c r="C284" s="65">
        <f>(D284+E284+K284+L284+M284+N284+O284+P284)</f>
        <v>0</v>
      </c>
      <c r="D284" s="65">
        <v>0</v>
      </c>
      <c r="E284" s="65">
        <v>0</v>
      </c>
      <c r="F284" s="65">
        <v>0</v>
      </c>
      <c r="G284" s="65">
        <v>0</v>
      </c>
      <c r="H284" s="65">
        <v>0</v>
      </c>
      <c r="I284" s="65">
        <v>0</v>
      </c>
      <c r="J284" s="65">
        <v>0</v>
      </c>
      <c r="K284" s="65">
        <v>0</v>
      </c>
      <c r="L284" s="150">
        <v>0</v>
      </c>
      <c r="M284" s="65"/>
      <c r="N284" s="65"/>
      <c r="O284" s="65"/>
      <c r="P284" s="65"/>
    </row>
    <row r="285" spans="1:16" s="62" customFormat="1" ht="25.5" x14ac:dyDescent="0.2">
      <c r="A285" s="84" t="s">
        <v>218</v>
      </c>
      <c r="B285" s="56" t="s">
        <v>219</v>
      </c>
      <c r="C285" s="83">
        <f t="shared" ref="C285:F285" si="351">(SUM(C287))</f>
        <v>391.36</v>
      </c>
      <c r="D285" s="83">
        <f t="shared" si="351"/>
        <v>1327.2280841462605</v>
      </c>
      <c r="E285" s="83">
        <f t="shared" si="351"/>
        <v>1327.2280841462605</v>
      </c>
      <c r="F285" s="83">
        <f t="shared" si="351"/>
        <v>1327.22</v>
      </c>
      <c r="G285" s="83">
        <f t="shared" ref="G285:I285" si="352">(SUM(G287))</f>
        <v>7327.2254462804431</v>
      </c>
      <c r="H285" s="83">
        <f t="shared" ref="H285" si="353">(SUM(H287))</f>
        <v>7663.6114042073132</v>
      </c>
      <c r="I285" s="83">
        <f t="shared" si="352"/>
        <v>7663.6114042073132</v>
      </c>
      <c r="J285" s="83">
        <f t="shared" ref="J285" si="354">(SUM(J287))</f>
        <v>7663.6114042073132</v>
      </c>
      <c r="K285" s="83">
        <f t="shared" ref="K285" si="355">(SUM(K287))</f>
        <v>1730.54</v>
      </c>
      <c r="L285" s="150">
        <f t="shared" si="344"/>
        <v>22.581259783735064</v>
      </c>
      <c r="M285" s="57"/>
      <c r="N285" s="57"/>
      <c r="O285" s="57"/>
      <c r="P285" s="57"/>
    </row>
    <row r="286" spans="1:16" s="62" customFormat="1" x14ac:dyDescent="0.2">
      <c r="A286" s="59">
        <v>3</v>
      </c>
      <c r="B286" s="60" t="s">
        <v>22</v>
      </c>
      <c r="C286" s="61">
        <f t="shared" ref="C286:K286" si="356">(SUM(C287))</f>
        <v>391.36</v>
      </c>
      <c r="D286" s="61">
        <f t="shared" si="356"/>
        <v>1327.2280841462605</v>
      </c>
      <c r="E286" s="61">
        <f t="shared" si="356"/>
        <v>1327.2280841462605</v>
      </c>
      <c r="F286" s="61">
        <f t="shared" si="356"/>
        <v>1327.22</v>
      </c>
      <c r="G286" s="61">
        <f t="shared" si="356"/>
        <v>7327.2254462804431</v>
      </c>
      <c r="H286" s="61">
        <f t="shared" si="356"/>
        <v>7663.6114042073132</v>
      </c>
      <c r="I286" s="61">
        <f t="shared" si="356"/>
        <v>7663.6114042073132</v>
      </c>
      <c r="J286" s="61">
        <f t="shared" si="356"/>
        <v>7663.6114042073132</v>
      </c>
      <c r="K286" s="61">
        <f t="shared" si="356"/>
        <v>1730.54</v>
      </c>
      <c r="L286" s="150">
        <f t="shared" si="344"/>
        <v>22.581259783735064</v>
      </c>
      <c r="M286" s="61">
        <f t="shared" ref="M286:P286" si="357">SUM(M287)</f>
        <v>0</v>
      </c>
      <c r="N286" s="61">
        <f t="shared" si="357"/>
        <v>0</v>
      </c>
      <c r="O286" s="61">
        <f t="shared" si="357"/>
        <v>0</v>
      </c>
      <c r="P286" s="61">
        <f t="shared" si="357"/>
        <v>0</v>
      </c>
    </row>
    <row r="287" spans="1:16" s="62" customFormat="1" x14ac:dyDescent="0.2">
      <c r="A287" s="59">
        <v>32</v>
      </c>
      <c r="B287" s="60" t="s">
        <v>30</v>
      </c>
      <c r="C287" s="61">
        <f>(SUM(C288+C292+C299+C305+C306+C316))</f>
        <v>391.36</v>
      </c>
      <c r="D287" s="61">
        <f>(SUM(D288+D292+D299+D305+D306+D316))</f>
        <v>1327.2280841462605</v>
      </c>
      <c r="E287" s="61">
        <f>(SUM(E288+E292+E299+E305+E306+E316))</f>
        <v>1327.2280841462605</v>
      </c>
      <c r="F287" s="61">
        <v>1327.22</v>
      </c>
      <c r="G287" s="61">
        <f t="shared" ref="G287:K287" si="358">(SUM(G288+G292+G299+G305+G306+G316))</f>
        <v>7327.2254462804431</v>
      </c>
      <c r="H287" s="61">
        <f t="shared" si="358"/>
        <v>7663.6114042073132</v>
      </c>
      <c r="I287" s="61">
        <f t="shared" si="358"/>
        <v>7663.6114042073132</v>
      </c>
      <c r="J287" s="61">
        <f t="shared" si="358"/>
        <v>7663.6114042073132</v>
      </c>
      <c r="K287" s="61">
        <f t="shared" si="358"/>
        <v>1730.54</v>
      </c>
      <c r="L287" s="150">
        <f t="shared" si="344"/>
        <v>22.581259783735064</v>
      </c>
      <c r="M287" s="61">
        <f>SUM(M288+M292+M299+M306)</f>
        <v>0</v>
      </c>
      <c r="N287" s="61">
        <f>SUM(N288+N292+N299+N306)</f>
        <v>0</v>
      </c>
      <c r="O287" s="61">
        <f>SUM(O288+O292+O299+O306)</f>
        <v>0</v>
      </c>
      <c r="P287" s="61">
        <f>SUM(P288+P292+P299+P306)</f>
        <v>0</v>
      </c>
    </row>
    <row r="288" spans="1:16" s="62" customFormat="1" x14ac:dyDescent="0.2">
      <c r="A288" s="59">
        <v>321</v>
      </c>
      <c r="B288" s="60" t="s">
        <v>84</v>
      </c>
      <c r="C288" s="61">
        <f t="shared" ref="C288:G288" si="359">(SUM(C289:C290))</f>
        <v>300</v>
      </c>
      <c r="D288" s="61">
        <f t="shared" si="359"/>
        <v>663.61404207313024</v>
      </c>
      <c r="E288" s="61">
        <f t="shared" si="359"/>
        <v>663.61404207313024</v>
      </c>
      <c r="F288" s="61">
        <f t="shared" si="359"/>
        <v>663.61404207313024</v>
      </c>
      <c r="G288" s="61">
        <f t="shared" si="359"/>
        <v>663.61404207313024</v>
      </c>
      <c r="H288" s="61">
        <f t="shared" ref="H288" si="360">(SUM(H289:H290))</f>
        <v>1000</v>
      </c>
      <c r="I288" s="61">
        <f t="shared" ref="I288:J288" si="361">(SUM(I289:I290))</f>
        <v>1000</v>
      </c>
      <c r="J288" s="61">
        <f t="shared" si="361"/>
        <v>1000</v>
      </c>
      <c r="K288" s="61">
        <f t="shared" ref="K288" si="362">(SUM(K289:K290))</f>
        <v>1290</v>
      </c>
      <c r="L288" s="150">
        <f t="shared" si="344"/>
        <v>129</v>
      </c>
      <c r="M288" s="61">
        <f>SUM(M289)</f>
        <v>0</v>
      </c>
      <c r="N288" s="61">
        <f>SUM(N289)</f>
        <v>0</v>
      </c>
      <c r="O288" s="61">
        <f>SUM(O289)</f>
        <v>0</v>
      </c>
      <c r="P288" s="61">
        <f>SUM(P289)</f>
        <v>0</v>
      </c>
    </row>
    <row r="289" spans="1:16" s="88" customFormat="1" x14ac:dyDescent="0.2">
      <c r="A289" s="63">
        <v>3211</v>
      </c>
      <c r="B289" s="64" t="s">
        <v>85</v>
      </c>
      <c r="C289" s="188">
        <v>300</v>
      </c>
      <c r="D289" s="65">
        <v>663.61404207313024</v>
      </c>
      <c r="E289" s="65">
        <v>663.61404207313024</v>
      </c>
      <c r="F289" s="65">
        <v>663.61404207313024</v>
      </c>
      <c r="G289" s="65">
        <v>663.61404207313024</v>
      </c>
      <c r="H289" s="65">
        <v>1000</v>
      </c>
      <c r="I289" s="65">
        <v>1000</v>
      </c>
      <c r="J289" s="65">
        <v>1000</v>
      </c>
      <c r="K289" s="65">
        <v>1290</v>
      </c>
      <c r="L289" s="150">
        <f t="shared" si="344"/>
        <v>129</v>
      </c>
      <c r="M289" s="65"/>
      <c r="N289" s="65"/>
      <c r="O289" s="65"/>
      <c r="P289" s="65"/>
    </row>
    <row r="290" spans="1:16" s="88" customFormat="1" x14ac:dyDescent="0.2">
      <c r="A290" s="63">
        <v>3213</v>
      </c>
      <c r="B290" s="64" t="s">
        <v>138</v>
      </c>
      <c r="C290" s="65">
        <v>0</v>
      </c>
      <c r="D290" s="65">
        <v>0</v>
      </c>
      <c r="E290" s="65">
        <v>0</v>
      </c>
      <c r="F290" s="65">
        <v>0</v>
      </c>
      <c r="G290" s="65">
        <v>0</v>
      </c>
      <c r="H290" s="65">
        <v>0</v>
      </c>
      <c r="I290" s="65">
        <v>0</v>
      </c>
      <c r="J290" s="65">
        <v>0</v>
      </c>
      <c r="K290" s="65">
        <v>0</v>
      </c>
      <c r="L290" s="150">
        <v>0</v>
      </c>
      <c r="M290" s="65"/>
      <c r="N290" s="65"/>
      <c r="O290" s="65"/>
      <c r="P290" s="65"/>
    </row>
    <row r="291" spans="1:16" s="88" customFormat="1" x14ac:dyDescent="0.2">
      <c r="A291" s="63">
        <v>3214</v>
      </c>
      <c r="B291" s="64" t="s">
        <v>139</v>
      </c>
      <c r="C291" s="65">
        <f>(D291+E291+K291+L291+M291+N291+O291+P291)</f>
        <v>0</v>
      </c>
      <c r="D291" s="65">
        <v>0</v>
      </c>
      <c r="E291" s="65">
        <v>0</v>
      </c>
      <c r="F291" s="65">
        <v>0</v>
      </c>
      <c r="G291" s="65">
        <v>0</v>
      </c>
      <c r="H291" s="65">
        <v>0</v>
      </c>
      <c r="I291" s="65">
        <v>0</v>
      </c>
      <c r="J291" s="65">
        <v>0</v>
      </c>
      <c r="K291" s="65">
        <v>0</v>
      </c>
      <c r="L291" s="150">
        <v>0</v>
      </c>
      <c r="M291" s="65"/>
      <c r="N291" s="65"/>
      <c r="O291" s="65"/>
      <c r="P291" s="65"/>
    </row>
    <row r="292" spans="1:16" s="88" customFormat="1" x14ac:dyDescent="0.2">
      <c r="A292" s="59">
        <v>322</v>
      </c>
      <c r="B292" s="60" t="s">
        <v>140</v>
      </c>
      <c r="C292" s="61">
        <f t="shared" ref="C292:I292" si="363">(C293+C297)</f>
        <v>0</v>
      </c>
      <c r="D292" s="61">
        <f>(SUM(D293:D297))</f>
        <v>597.25263786581718</v>
      </c>
      <c r="E292" s="61">
        <f t="shared" si="363"/>
        <v>597.25263786581718</v>
      </c>
      <c r="F292" s="61">
        <f t="shared" si="363"/>
        <v>447.25</v>
      </c>
      <c r="G292" s="61">
        <f t="shared" si="363"/>
        <v>447.25</v>
      </c>
      <c r="H292" s="61">
        <f t="shared" ref="H292" si="364">(H293+H297)</f>
        <v>447.25</v>
      </c>
      <c r="I292" s="61">
        <f t="shared" si="363"/>
        <v>447.25</v>
      </c>
      <c r="J292" s="61">
        <f t="shared" ref="J292" si="365">(J293+J297)</f>
        <v>447.25</v>
      </c>
      <c r="K292" s="61">
        <f t="shared" ref="K292" si="366">(K293+K297)</f>
        <v>321.79000000000002</v>
      </c>
      <c r="L292" s="150">
        <f t="shared" si="344"/>
        <v>71.948574622694252</v>
      </c>
      <c r="M292" s="61">
        <f>SUM(M295)</f>
        <v>0</v>
      </c>
      <c r="N292" s="61">
        <f>SUM(N293:N298)</f>
        <v>0</v>
      </c>
      <c r="O292" s="61">
        <f>SUM(O295)</f>
        <v>0</v>
      </c>
      <c r="P292" s="61">
        <f>SUM(P295)</f>
        <v>0</v>
      </c>
    </row>
    <row r="293" spans="1:16" s="88" customFormat="1" x14ac:dyDescent="0.2">
      <c r="A293" s="63">
        <v>3221</v>
      </c>
      <c r="B293" s="64" t="s">
        <v>207</v>
      </c>
      <c r="C293" s="65">
        <v>0</v>
      </c>
      <c r="D293" s="61">
        <v>597.25263786581718</v>
      </c>
      <c r="E293" s="61">
        <v>597.25263786581718</v>
      </c>
      <c r="F293" s="61">
        <v>447.25</v>
      </c>
      <c r="G293" s="61">
        <v>447.25</v>
      </c>
      <c r="H293" s="61">
        <v>447.25</v>
      </c>
      <c r="I293" s="61">
        <v>447.25</v>
      </c>
      <c r="J293" s="61">
        <v>447.25</v>
      </c>
      <c r="K293" s="61">
        <v>321.79000000000002</v>
      </c>
      <c r="L293" s="150">
        <f t="shared" si="344"/>
        <v>71.948574622694252</v>
      </c>
      <c r="M293" s="61"/>
      <c r="N293" s="65"/>
      <c r="O293" s="61"/>
      <c r="P293" s="61"/>
    </row>
    <row r="294" spans="1:16" x14ac:dyDescent="0.2">
      <c r="A294" s="63">
        <v>3222</v>
      </c>
      <c r="B294" s="64" t="s">
        <v>90</v>
      </c>
      <c r="C294" s="65">
        <f>(D294+E294+K294+L294+M294+N294+O294+P294)</f>
        <v>0</v>
      </c>
      <c r="D294" s="61">
        <v>0</v>
      </c>
      <c r="E294" s="61">
        <v>0</v>
      </c>
      <c r="F294" s="61">
        <v>0</v>
      </c>
      <c r="G294" s="61">
        <v>0</v>
      </c>
      <c r="H294" s="61">
        <v>0</v>
      </c>
      <c r="I294" s="61">
        <v>0</v>
      </c>
      <c r="J294" s="61">
        <v>0</v>
      </c>
      <c r="K294" s="61">
        <v>0</v>
      </c>
      <c r="L294" s="150">
        <v>0</v>
      </c>
      <c r="M294" s="61"/>
      <c r="N294" s="61"/>
      <c r="O294" s="61"/>
      <c r="P294" s="61"/>
    </row>
    <row r="295" spans="1:16" s="62" customFormat="1" x14ac:dyDescent="0.2">
      <c r="A295" s="63">
        <v>3223</v>
      </c>
      <c r="B295" s="64" t="s">
        <v>91</v>
      </c>
      <c r="C295" s="65">
        <v>0</v>
      </c>
      <c r="D295" s="65">
        <v>0</v>
      </c>
      <c r="E295" s="65">
        <v>0</v>
      </c>
      <c r="F295" s="65">
        <v>0</v>
      </c>
      <c r="G295" s="65">
        <v>0</v>
      </c>
      <c r="H295" s="65">
        <v>0</v>
      </c>
      <c r="I295" s="65">
        <v>0</v>
      </c>
      <c r="J295" s="65">
        <v>0</v>
      </c>
      <c r="K295" s="65">
        <v>0</v>
      </c>
      <c r="L295" s="150">
        <v>0</v>
      </c>
      <c r="M295" s="65"/>
      <c r="N295" s="65"/>
      <c r="O295" s="65"/>
      <c r="P295" s="65"/>
    </row>
    <row r="296" spans="1:16" s="62" customFormat="1" x14ac:dyDescent="0.2">
      <c r="A296" s="63">
        <v>3224</v>
      </c>
      <c r="B296" s="64" t="s">
        <v>208</v>
      </c>
      <c r="C296" s="65">
        <v>0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150">
        <v>0</v>
      </c>
      <c r="M296" s="65"/>
      <c r="N296" s="65"/>
      <c r="O296" s="65"/>
      <c r="P296" s="65"/>
    </row>
    <row r="297" spans="1:16" s="62" customFormat="1" x14ac:dyDescent="0.2">
      <c r="A297" s="63">
        <v>3225</v>
      </c>
      <c r="B297" s="64" t="s">
        <v>175</v>
      </c>
      <c r="C297" s="65">
        <v>0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150">
        <v>0</v>
      </c>
      <c r="M297" s="65"/>
      <c r="N297" s="65"/>
      <c r="O297" s="65"/>
      <c r="P297" s="65"/>
    </row>
    <row r="298" spans="1:16" s="62" customFormat="1" x14ac:dyDescent="0.2">
      <c r="A298" s="63">
        <v>3227</v>
      </c>
      <c r="B298" s="64" t="s">
        <v>94</v>
      </c>
      <c r="C298" s="65">
        <f>(D298+E298+K298+L298+M298+N298+O298+P298)</f>
        <v>0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150">
        <v>0</v>
      </c>
      <c r="M298" s="65"/>
      <c r="N298" s="65"/>
      <c r="O298" s="65"/>
      <c r="P298" s="65"/>
    </row>
    <row r="299" spans="1:16" s="62" customFormat="1" x14ac:dyDescent="0.2">
      <c r="A299" s="59">
        <v>323</v>
      </c>
      <c r="B299" s="60" t="s">
        <v>95</v>
      </c>
      <c r="C299" s="61">
        <f>(SUM(C301:C303))</f>
        <v>0</v>
      </c>
      <c r="D299" s="61">
        <f>(SUM(D302:D303))</f>
        <v>0</v>
      </c>
      <c r="E299" s="61">
        <f t="shared" ref="E299:I299" si="367">(SUM(E302:E302))</f>
        <v>0</v>
      </c>
      <c r="F299" s="61">
        <f t="shared" si="367"/>
        <v>0</v>
      </c>
      <c r="G299" s="61">
        <f t="shared" si="367"/>
        <v>0</v>
      </c>
      <c r="H299" s="61">
        <f t="shared" ref="H299" si="368">(SUM(H302:H302))</f>
        <v>0</v>
      </c>
      <c r="I299" s="61">
        <f t="shared" si="367"/>
        <v>0</v>
      </c>
      <c r="J299" s="61">
        <f t="shared" ref="J299" si="369">(SUM(J302:J302))</f>
        <v>0</v>
      </c>
      <c r="K299" s="61">
        <f t="shared" ref="K299" si="370">(SUM(K302:K302))</f>
        <v>0</v>
      </c>
      <c r="L299" s="150">
        <v>0</v>
      </c>
      <c r="M299" s="61">
        <f>M301+M303</f>
        <v>0</v>
      </c>
      <c r="N299" s="61">
        <f>SUM(N302:N303)</f>
        <v>0</v>
      </c>
      <c r="O299" s="61">
        <f>SUM(O302:O302)</f>
        <v>0</v>
      </c>
      <c r="P299" s="61">
        <f>SUM(P302:P302)</f>
        <v>0</v>
      </c>
    </row>
    <row r="300" spans="1:16" s="62" customFormat="1" x14ac:dyDescent="0.2">
      <c r="A300" s="63">
        <v>3231</v>
      </c>
      <c r="B300" s="64" t="s">
        <v>145</v>
      </c>
      <c r="C300" s="65">
        <f>(D300+E300+K300+L300+M300+N300+O300+P300)</f>
        <v>0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150">
        <v>0</v>
      </c>
      <c r="M300" s="65"/>
      <c r="N300" s="65"/>
      <c r="O300" s="65"/>
      <c r="P300" s="65"/>
    </row>
    <row r="301" spans="1:16" s="62" customFormat="1" x14ac:dyDescent="0.2">
      <c r="A301" s="63">
        <v>3232</v>
      </c>
      <c r="B301" s="64" t="s">
        <v>209</v>
      </c>
      <c r="C301" s="65">
        <v>0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150">
        <v>0</v>
      </c>
      <c r="M301" s="65">
        <v>0</v>
      </c>
      <c r="N301" s="65"/>
      <c r="O301" s="65"/>
      <c r="P301" s="65"/>
    </row>
    <row r="302" spans="1:16" s="62" customFormat="1" x14ac:dyDescent="0.2">
      <c r="A302" s="63">
        <v>3234</v>
      </c>
      <c r="B302" s="64" t="s">
        <v>100</v>
      </c>
      <c r="C302" s="65">
        <f>(D302+E302+K302+L302+M302+N302+O302+P302)</f>
        <v>0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150">
        <v>0</v>
      </c>
      <c r="M302" s="65"/>
      <c r="N302" s="65"/>
      <c r="O302" s="65"/>
      <c r="P302" s="65"/>
    </row>
    <row r="303" spans="1:16" s="88" customFormat="1" x14ac:dyDescent="0.2">
      <c r="A303" s="63">
        <v>3239</v>
      </c>
      <c r="B303" s="64" t="s">
        <v>104</v>
      </c>
      <c r="C303" s="188">
        <v>0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150">
        <v>0</v>
      </c>
      <c r="M303" s="65">
        <v>0</v>
      </c>
      <c r="N303" s="65">
        <v>0</v>
      </c>
      <c r="O303" s="65"/>
      <c r="P303" s="65"/>
    </row>
    <row r="304" spans="1:16" s="88" customFormat="1" x14ac:dyDescent="0.2">
      <c r="A304" s="59">
        <v>324</v>
      </c>
      <c r="B304" s="60" t="s">
        <v>211</v>
      </c>
      <c r="C304" s="61">
        <v>0</v>
      </c>
      <c r="D304" s="61">
        <f t="shared" ref="D304:K304" si="371">(SUM(D305))</f>
        <v>0</v>
      </c>
      <c r="E304" s="61">
        <f t="shared" si="371"/>
        <v>0</v>
      </c>
      <c r="F304" s="61">
        <f t="shared" si="371"/>
        <v>0</v>
      </c>
      <c r="G304" s="61">
        <f t="shared" si="371"/>
        <v>0</v>
      </c>
      <c r="H304" s="61">
        <f t="shared" si="371"/>
        <v>0</v>
      </c>
      <c r="I304" s="61">
        <f t="shared" si="371"/>
        <v>0</v>
      </c>
      <c r="J304" s="61">
        <f t="shared" si="371"/>
        <v>0</v>
      </c>
      <c r="K304" s="61">
        <f t="shared" si="371"/>
        <v>0</v>
      </c>
      <c r="L304" s="150">
        <v>0</v>
      </c>
      <c r="M304" s="61">
        <f t="shared" ref="M304:P304" si="372">SUM(M305)</f>
        <v>0</v>
      </c>
      <c r="N304" s="61">
        <f t="shared" si="372"/>
        <v>0</v>
      </c>
      <c r="O304" s="61">
        <f t="shared" si="372"/>
        <v>0</v>
      </c>
      <c r="P304" s="61">
        <f t="shared" si="372"/>
        <v>0</v>
      </c>
    </row>
    <row r="305" spans="1:16" s="88" customFormat="1" x14ac:dyDescent="0.2">
      <c r="A305" s="63">
        <v>3241</v>
      </c>
      <c r="B305" s="64" t="s">
        <v>211</v>
      </c>
      <c r="C305" s="65">
        <v>0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150">
        <v>0</v>
      </c>
      <c r="M305" s="65"/>
      <c r="N305" s="65"/>
      <c r="O305" s="65"/>
      <c r="P305" s="65"/>
    </row>
    <row r="306" spans="1:16" s="88" customFormat="1" ht="25.5" x14ac:dyDescent="0.2">
      <c r="A306" s="59">
        <v>329</v>
      </c>
      <c r="B306" s="60" t="s">
        <v>150</v>
      </c>
      <c r="C306" s="61">
        <v>25</v>
      </c>
      <c r="D306" s="61">
        <f>(SUM(D309,D313))</f>
        <v>0</v>
      </c>
      <c r="E306" s="61">
        <f>(E311+E313+E312)</f>
        <v>0</v>
      </c>
      <c r="F306" s="61">
        <f>(F311+F313+F312)</f>
        <v>150</v>
      </c>
      <c r="G306" s="61">
        <f t="shared" ref="G306:K306" si="373">(G307+G311+G313+G312)</f>
        <v>6150</v>
      </c>
      <c r="H306" s="61">
        <f t="shared" si="373"/>
        <v>6150</v>
      </c>
      <c r="I306" s="61">
        <f t="shared" si="373"/>
        <v>6150</v>
      </c>
      <c r="J306" s="61">
        <f t="shared" si="373"/>
        <v>6150</v>
      </c>
      <c r="K306" s="61">
        <f t="shared" si="373"/>
        <v>118.75</v>
      </c>
      <c r="L306" s="150">
        <f t="shared" si="344"/>
        <v>1.9308943089430894</v>
      </c>
      <c r="M306" s="61">
        <f>SUM(M313)</f>
        <v>0</v>
      </c>
      <c r="N306" s="61">
        <f>SUM(N313)</f>
        <v>0</v>
      </c>
      <c r="O306" s="61">
        <f>SUM(O313)</f>
        <v>0</v>
      </c>
      <c r="P306" s="61">
        <f>SUM(P313)</f>
        <v>0</v>
      </c>
    </row>
    <row r="307" spans="1:16" s="88" customFormat="1" x14ac:dyDescent="0.2">
      <c r="A307" s="59">
        <v>3291</v>
      </c>
      <c r="B307" s="60" t="s">
        <v>311</v>
      </c>
      <c r="C307" s="61">
        <v>0</v>
      </c>
      <c r="D307" s="61"/>
      <c r="E307" s="61"/>
      <c r="F307" s="61"/>
      <c r="G307" s="61">
        <v>6000</v>
      </c>
      <c r="H307" s="61">
        <v>6000</v>
      </c>
      <c r="I307" s="61">
        <v>6000</v>
      </c>
      <c r="J307" s="61">
        <v>6000</v>
      </c>
      <c r="K307" s="61">
        <v>0</v>
      </c>
      <c r="L307" s="150">
        <f t="shared" si="344"/>
        <v>0</v>
      </c>
      <c r="M307" s="61"/>
      <c r="N307" s="61"/>
      <c r="O307" s="61"/>
      <c r="P307" s="61"/>
    </row>
    <row r="308" spans="1:16" s="88" customFormat="1" x14ac:dyDescent="0.2">
      <c r="A308" s="63">
        <v>3293</v>
      </c>
      <c r="B308" s="64" t="s">
        <v>151</v>
      </c>
      <c r="C308" s="65">
        <f>(D308+E308+K308+L308+M308+N308+O308+P308)</f>
        <v>0</v>
      </c>
      <c r="D308" s="61">
        <v>0</v>
      </c>
      <c r="E308" s="61">
        <v>0</v>
      </c>
      <c r="F308" s="61">
        <v>0</v>
      </c>
      <c r="G308" s="61">
        <v>0</v>
      </c>
      <c r="H308" s="61">
        <v>0</v>
      </c>
      <c r="I308" s="61">
        <v>0</v>
      </c>
      <c r="J308" s="61">
        <v>0</v>
      </c>
      <c r="K308" s="61">
        <v>0</v>
      </c>
      <c r="L308" s="150">
        <v>0</v>
      </c>
      <c r="M308" s="61"/>
      <c r="N308" s="61"/>
      <c r="O308" s="61"/>
      <c r="P308" s="61"/>
    </row>
    <row r="309" spans="1:16" s="88" customFormat="1" x14ac:dyDescent="0.2">
      <c r="A309" s="63">
        <v>3292</v>
      </c>
      <c r="B309" s="64" t="s">
        <v>106</v>
      </c>
      <c r="C309" s="61">
        <v>0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61">
        <v>0</v>
      </c>
      <c r="J309" s="61">
        <v>0</v>
      </c>
      <c r="K309" s="61">
        <v>0</v>
      </c>
      <c r="L309" s="150">
        <v>0</v>
      </c>
      <c r="M309" s="61"/>
      <c r="N309" s="61"/>
      <c r="O309" s="61"/>
      <c r="P309" s="61"/>
    </row>
    <row r="310" spans="1:16" s="88" customFormat="1" x14ac:dyDescent="0.2">
      <c r="A310" s="63">
        <v>3294</v>
      </c>
      <c r="B310" s="64" t="s">
        <v>107</v>
      </c>
      <c r="C310" s="65">
        <f>(D310+E310+K310+L310+M310+N310+O310+P310)</f>
        <v>0</v>
      </c>
      <c r="D310" s="61">
        <v>0</v>
      </c>
      <c r="E310" s="61">
        <v>0</v>
      </c>
      <c r="F310" s="61">
        <v>0</v>
      </c>
      <c r="G310" s="61">
        <v>0</v>
      </c>
      <c r="H310" s="61">
        <v>0</v>
      </c>
      <c r="I310" s="61">
        <v>0</v>
      </c>
      <c r="J310" s="61">
        <v>0</v>
      </c>
      <c r="K310" s="61">
        <v>0</v>
      </c>
      <c r="L310" s="150">
        <v>0</v>
      </c>
      <c r="M310" s="61"/>
      <c r="N310" s="61"/>
      <c r="O310" s="61"/>
      <c r="P310" s="61"/>
    </row>
    <row r="311" spans="1:16" s="88" customFormat="1" x14ac:dyDescent="0.2">
      <c r="A311" s="63">
        <v>3295</v>
      </c>
      <c r="B311" s="64" t="s">
        <v>212</v>
      </c>
      <c r="C311" s="65">
        <f>(D311+E311+K311+L311+M311+N311+O311+P311)</f>
        <v>0</v>
      </c>
      <c r="D311" s="61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150">
        <v>0</v>
      </c>
      <c r="M311" s="61"/>
      <c r="N311" s="61"/>
      <c r="O311" s="61"/>
      <c r="P311" s="61"/>
    </row>
    <row r="312" spans="1:16" s="62" customFormat="1" x14ac:dyDescent="0.2">
      <c r="A312" s="63">
        <v>3296</v>
      </c>
      <c r="B312" s="64" t="s">
        <v>213</v>
      </c>
      <c r="C312" s="65">
        <f>(D312+E312+K312+L312+M312+N312+O312+P312)</f>
        <v>0</v>
      </c>
      <c r="D312" s="61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150">
        <v>0</v>
      </c>
      <c r="M312" s="61"/>
      <c r="N312" s="61"/>
      <c r="O312" s="61"/>
      <c r="P312" s="61"/>
    </row>
    <row r="313" spans="1:16" s="62" customFormat="1" x14ac:dyDescent="0.2">
      <c r="A313" s="63">
        <v>3299</v>
      </c>
      <c r="B313" s="64" t="s">
        <v>150</v>
      </c>
      <c r="C313" s="188">
        <v>25</v>
      </c>
      <c r="D313" s="65">
        <v>0</v>
      </c>
      <c r="E313" s="65">
        <v>0</v>
      </c>
      <c r="F313" s="65">
        <v>150</v>
      </c>
      <c r="G313" s="65">
        <v>150</v>
      </c>
      <c r="H313" s="65">
        <v>150</v>
      </c>
      <c r="I313" s="65">
        <v>150</v>
      </c>
      <c r="J313" s="65">
        <v>150</v>
      </c>
      <c r="K313" s="65">
        <v>118.75</v>
      </c>
      <c r="L313" s="150">
        <f t="shared" si="344"/>
        <v>79.166666666666657</v>
      </c>
      <c r="M313" s="65">
        <v>0</v>
      </c>
      <c r="N313" s="65">
        <v>0</v>
      </c>
      <c r="O313" s="65"/>
      <c r="P313" s="65"/>
    </row>
    <row r="314" spans="1:16" s="88" customFormat="1" x14ac:dyDescent="0.2">
      <c r="A314" s="59">
        <v>34</v>
      </c>
      <c r="B314" s="60" t="s">
        <v>110</v>
      </c>
      <c r="C314" s="61">
        <v>66.36</v>
      </c>
      <c r="D314" s="65">
        <v>66.361404207313029</v>
      </c>
      <c r="E314" s="61">
        <f t="shared" ref="E314:K314" si="374">(E315)</f>
        <v>66.361404207313029</v>
      </c>
      <c r="F314" s="61">
        <f t="shared" si="374"/>
        <v>66.361404207313029</v>
      </c>
      <c r="G314" s="61">
        <f t="shared" si="374"/>
        <v>66.361404207313029</v>
      </c>
      <c r="H314" s="61">
        <f t="shared" si="374"/>
        <v>66.361404207313029</v>
      </c>
      <c r="I314" s="61">
        <f t="shared" si="374"/>
        <v>66.361404207313029</v>
      </c>
      <c r="J314" s="61">
        <f t="shared" si="374"/>
        <v>66.361404207313029</v>
      </c>
      <c r="K314" s="61">
        <f t="shared" si="374"/>
        <v>0</v>
      </c>
      <c r="L314" s="150">
        <f t="shared" si="344"/>
        <v>0</v>
      </c>
      <c r="M314" s="65"/>
      <c r="N314" s="65"/>
      <c r="O314" s="65"/>
      <c r="P314" s="65"/>
    </row>
    <row r="315" spans="1:16" s="88" customFormat="1" x14ac:dyDescent="0.2">
      <c r="A315" s="59">
        <v>343</v>
      </c>
      <c r="B315" s="60" t="s">
        <v>155</v>
      </c>
      <c r="C315" s="61">
        <v>66.36</v>
      </c>
      <c r="D315" s="65">
        <v>66.361404207313029</v>
      </c>
      <c r="E315" s="61">
        <f t="shared" ref="E315:I315" si="375">(E316+E320)</f>
        <v>66.361404207313029</v>
      </c>
      <c r="F315" s="61">
        <f t="shared" si="375"/>
        <v>66.361404207313029</v>
      </c>
      <c r="G315" s="61">
        <f t="shared" si="375"/>
        <v>66.361404207313029</v>
      </c>
      <c r="H315" s="61">
        <f t="shared" ref="H315" si="376">(H316+H320)</f>
        <v>66.361404207313029</v>
      </c>
      <c r="I315" s="61">
        <f t="shared" si="375"/>
        <v>66.361404207313029</v>
      </c>
      <c r="J315" s="61">
        <f t="shared" ref="J315" si="377">(J316+J320)</f>
        <v>66.361404207313029</v>
      </c>
      <c r="K315" s="61">
        <f t="shared" ref="K315" si="378">(K316+K320)</f>
        <v>0</v>
      </c>
      <c r="L315" s="150">
        <f t="shared" si="344"/>
        <v>0</v>
      </c>
      <c r="M315" s="65"/>
      <c r="N315" s="65"/>
      <c r="O315" s="65"/>
      <c r="P315" s="65"/>
    </row>
    <row r="316" spans="1:16" s="88" customFormat="1" ht="25.5" x14ac:dyDescent="0.2">
      <c r="A316" s="63">
        <v>3431</v>
      </c>
      <c r="B316" s="64" t="s">
        <v>214</v>
      </c>
      <c r="C316" s="65">
        <v>66.36</v>
      </c>
      <c r="D316" s="65">
        <v>66.361404207313029</v>
      </c>
      <c r="E316" s="65">
        <v>66.361404207313029</v>
      </c>
      <c r="F316" s="65">
        <v>66.361404207313029</v>
      </c>
      <c r="G316" s="65">
        <v>66.361404207313029</v>
      </c>
      <c r="H316" s="65">
        <v>66.361404207313029</v>
      </c>
      <c r="I316" s="65">
        <v>66.361404207313029</v>
      </c>
      <c r="J316" s="65">
        <v>66.361404207313029</v>
      </c>
      <c r="K316" s="65">
        <v>0</v>
      </c>
      <c r="L316" s="150">
        <f t="shared" si="344"/>
        <v>0</v>
      </c>
      <c r="M316" s="65"/>
      <c r="N316" s="65"/>
      <c r="O316" s="65"/>
      <c r="P316" s="65"/>
    </row>
    <row r="317" spans="1:16" s="88" customFormat="1" x14ac:dyDescent="0.2">
      <c r="A317" s="59">
        <v>38</v>
      </c>
      <c r="B317" s="60" t="s">
        <v>215</v>
      </c>
      <c r="C317" s="61">
        <f>(D317+E317+K317+L317+M317+N317+O317+P317)</f>
        <v>0</v>
      </c>
      <c r="D317" s="65">
        <v>0</v>
      </c>
      <c r="E317" s="61">
        <f t="shared" ref="E317:K317" si="379">(E318)</f>
        <v>0</v>
      </c>
      <c r="F317" s="61">
        <f t="shared" si="379"/>
        <v>0</v>
      </c>
      <c r="G317" s="61">
        <f t="shared" si="379"/>
        <v>0</v>
      </c>
      <c r="H317" s="61">
        <f t="shared" si="379"/>
        <v>0</v>
      </c>
      <c r="I317" s="61">
        <f t="shared" si="379"/>
        <v>0</v>
      </c>
      <c r="J317" s="61">
        <f t="shared" si="379"/>
        <v>0</v>
      </c>
      <c r="K317" s="61">
        <f t="shared" si="379"/>
        <v>0</v>
      </c>
      <c r="L317" s="150">
        <v>0</v>
      </c>
      <c r="M317" s="65"/>
      <c r="N317" s="65"/>
      <c r="O317" s="65"/>
      <c r="P317" s="65"/>
    </row>
    <row r="318" spans="1:16" s="88" customFormat="1" x14ac:dyDescent="0.2">
      <c r="A318" s="59">
        <v>381</v>
      </c>
      <c r="B318" s="60" t="s">
        <v>63</v>
      </c>
      <c r="C318" s="61">
        <f>(D318+E318+K318+L318+M318+N318+O318+P318)</f>
        <v>0</v>
      </c>
      <c r="D318" s="65">
        <v>0</v>
      </c>
      <c r="E318" s="61">
        <v>0</v>
      </c>
      <c r="F318" s="61">
        <v>0</v>
      </c>
      <c r="G318" s="61">
        <v>0</v>
      </c>
      <c r="H318" s="61">
        <v>0</v>
      </c>
      <c r="I318" s="61">
        <v>0</v>
      </c>
      <c r="J318" s="61">
        <v>0</v>
      </c>
      <c r="K318" s="61">
        <v>0</v>
      </c>
      <c r="L318" s="150">
        <v>0</v>
      </c>
      <c r="M318" s="65"/>
      <c r="N318" s="65"/>
      <c r="O318" s="65"/>
      <c r="P318" s="65"/>
    </row>
    <row r="319" spans="1:16" s="62" customFormat="1" x14ac:dyDescent="0.2">
      <c r="A319" s="63">
        <v>3811</v>
      </c>
      <c r="B319" s="64" t="s">
        <v>63</v>
      </c>
      <c r="C319" s="65">
        <v>0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150">
        <v>0</v>
      </c>
      <c r="M319" s="65"/>
      <c r="N319" s="65"/>
      <c r="O319" s="65"/>
      <c r="P319" s="65"/>
    </row>
    <row r="320" spans="1:16" s="62" customFormat="1" x14ac:dyDescent="0.2">
      <c r="A320" s="86">
        <v>0</v>
      </c>
      <c r="B320" s="87">
        <v>0</v>
      </c>
      <c r="C320" s="65">
        <f>(D320+E320+K320+L320+M320+N320+O320+P320)</f>
        <v>0</v>
      </c>
      <c r="D320" s="65">
        <v>0</v>
      </c>
      <c r="E320" s="65">
        <v>0</v>
      </c>
      <c r="F320" s="65">
        <v>0</v>
      </c>
      <c r="G320" s="65">
        <v>0</v>
      </c>
      <c r="H320" s="65">
        <v>0</v>
      </c>
      <c r="I320" s="65">
        <v>0</v>
      </c>
      <c r="J320" s="65">
        <v>0</v>
      </c>
      <c r="K320" s="65">
        <v>0</v>
      </c>
      <c r="L320" s="150">
        <v>0</v>
      </c>
      <c r="M320" s="65"/>
      <c r="N320" s="65"/>
      <c r="O320" s="65"/>
      <c r="P320" s="65"/>
    </row>
    <row r="321" spans="1:16" s="62" customFormat="1" x14ac:dyDescent="0.2">
      <c r="A321" s="84" t="s">
        <v>220</v>
      </c>
      <c r="B321" s="56" t="s">
        <v>221</v>
      </c>
      <c r="C321" s="83">
        <f>(SUM(C322))</f>
        <v>226.38</v>
      </c>
      <c r="D321" s="83">
        <f t="shared" ref="D321:G321" si="380">(SUM(D323))</f>
        <v>265.44561682925212</v>
      </c>
      <c r="E321" s="83">
        <f t="shared" si="380"/>
        <v>265.45</v>
      </c>
      <c r="F321" s="83">
        <f t="shared" si="380"/>
        <v>265.45</v>
      </c>
      <c r="G321" s="83">
        <f t="shared" si="380"/>
        <v>265.45</v>
      </c>
      <c r="H321" s="83">
        <f t="shared" ref="H321" si="381">(SUM(H323))</f>
        <v>900</v>
      </c>
      <c r="I321" s="83">
        <f t="shared" ref="I321:J321" si="382">(SUM(I323))</f>
        <v>1100</v>
      </c>
      <c r="J321" s="83">
        <f t="shared" si="382"/>
        <v>1100</v>
      </c>
      <c r="K321" s="83">
        <f t="shared" ref="K321" si="383">(SUM(K323))</f>
        <v>0</v>
      </c>
      <c r="L321" s="150">
        <f t="shared" si="344"/>
        <v>0</v>
      </c>
      <c r="M321" s="57"/>
      <c r="N321" s="57"/>
      <c r="O321" s="57"/>
      <c r="P321" s="57"/>
    </row>
    <row r="322" spans="1:16" s="62" customFormat="1" x14ac:dyDescent="0.2">
      <c r="A322" s="59">
        <v>3</v>
      </c>
      <c r="B322" s="60" t="s">
        <v>22</v>
      </c>
      <c r="C322" s="61">
        <f>(SUM(C323+C352))</f>
        <v>226.38</v>
      </c>
      <c r="D322" s="61">
        <f>(SUM(D323))</f>
        <v>265.44561682925212</v>
      </c>
      <c r="E322" s="61">
        <f t="shared" ref="E322:I322" si="384">(SUM(E323+E349))</f>
        <v>265.45</v>
      </c>
      <c r="F322" s="61">
        <f t="shared" si="384"/>
        <v>265.45</v>
      </c>
      <c r="G322" s="61">
        <f t="shared" si="384"/>
        <v>265.45</v>
      </c>
      <c r="H322" s="61">
        <f t="shared" ref="H322" si="385">(SUM(H323+H349))</f>
        <v>900</v>
      </c>
      <c r="I322" s="61">
        <f t="shared" si="384"/>
        <v>1100</v>
      </c>
      <c r="J322" s="61">
        <f t="shared" ref="J322" si="386">(SUM(J323+J349))</f>
        <v>1100</v>
      </c>
      <c r="K322" s="61">
        <f t="shared" ref="K322" si="387">(SUM(K323+K349))</f>
        <v>0</v>
      </c>
      <c r="L322" s="150">
        <f t="shared" si="344"/>
        <v>0</v>
      </c>
      <c r="M322" s="61">
        <f t="shared" ref="M322:P322" si="388">SUM(M323)</f>
        <v>0</v>
      </c>
      <c r="N322" s="61">
        <f t="shared" si="388"/>
        <v>0</v>
      </c>
      <c r="O322" s="61">
        <f t="shared" si="388"/>
        <v>0</v>
      </c>
      <c r="P322" s="61">
        <f t="shared" si="388"/>
        <v>0</v>
      </c>
    </row>
    <row r="323" spans="1:16" s="88" customFormat="1" x14ac:dyDescent="0.2">
      <c r="A323" s="59">
        <v>32</v>
      </c>
      <c r="B323" s="60" t="s">
        <v>30</v>
      </c>
      <c r="C323" s="61">
        <f t="shared" ref="C323:F323" si="389">(SUM(C324+C328+C335+C341+C342+C352))</f>
        <v>226.38</v>
      </c>
      <c r="D323" s="61">
        <f t="shared" si="389"/>
        <v>265.44561682925212</v>
      </c>
      <c r="E323" s="61">
        <f t="shared" si="389"/>
        <v>265.45</v>
      </c>
      <c r="F323" s="61">
        <f t="shared" si="389"/>
        <v>265.45</v>
      </c>
      <c r="G323" s="61">
        <f t="shared" ref="G323" si="390">(SUM(G324+G328+G335+G341+G342+G352))</f>
        <v>265.45</v>
      </c>
      <c r="H323" s="61">
        <f>(SUM(H324+H328+H335+H341+H342+H352))</f>
        <v>900</v>
      </c>
      <c r="I323" s="61">
        <f>(SUM(I324+I328+I335+I341+I342+I352))</f>
        <v>1100</v>
      </c>
      <c r="J323" s="61">
        <f>(SUM(J324+J328+J335+J341+J342+J352))</f>
        <v>1100</v>
      </c>
      <c r="K323" s="61">
        <f>(SUM(K324+K328+K335+K341+K342+K352))</f>
        <v>0</v>
      </c>
      <c r="L323" s="150">
        <f t="shared" si="344"/>
        <v>0</v>
      </c>
      <c r="M323" s="61">
        <f>SUM(M324+M328+M335+M342)</f>
        <v>0</v>
      </c>
      <c r="N323" s="61">
        <f>SUM(N324+N328+N335+N342)</f>
        <v>0</v>
      </c>
      <c r="O323" s="61">
        <f>SUM(O324+O328+O335+O342)</f>
        <v>0</v>
      </c>
      <c r="P323" s="61">
        <f>SUM(P324+P328+P335+P342)</f>
        <v>0</v>
      </c>
    </row>
    <row r="324" spans="1:16" x14ac:dyDescent="0.2">
      <c r="A324" s="59">
        <v>321</v>
      </c>
      <c r="B324" s="60" t="s">
        <v>84</v>
      </c>
      <c r="C324" s="61">
        <v>0</v>
      </c>
      <c r="D324" s="61">
        <f t="shared" ref="D324:G324" si="391">(SUM(D325:D326))</f>
        <v>0</v>
      </c>
      <c r="E324" s="61">
        <f t="shared" si="391"/>
        <v>0</v>
      </c>
      <c r="F324" s="61">
        <f t="shared" si="391"/>
        <v>0</v>
      </c>
      <c r="G324" s="61">
        <f t="shared" si="391"/>
        <v>0</v>
      </c>
      <c r="H324" s="61">
        <f t="shared" ref="H324" si="392">(SUM(H325:H326))</f>
        <v>0</v>
      </c>
      <c r="I324" s="61">
        <f t="shared" ref="I324:J324" si="393">(SUM(I325:I326))</f>
        <v>0</v>
      </c>
      <c r="J324" s="61">
        <f t="shared" si="393"/>
        <v>0</v>
      </c>
      <c r="K324" s="61">
        <f t="shared" ref="K324" si="394">(SUM(K325:K326))</f>
        <v>0</v>
      </c>
      <c r="L324" s="150">
        <v>0</v>
      </c>
      <c r="M324" s="61">
        <f>SUM(M325)</f>
        <v>0</v>
      </c>
      <c r="N324" s="61">
        <f>SUM(N325)</f>
        <v>0</v>
      </c>
      <c r="O324" s="61">
        <f>SUM(O325)</f>
        <v>0</v>
      </c>
      <c r="P324" s="61">
        <f>SUM(P325)</f>
        <v>0</v>
      </c>
    </row>
    <row r="325" spans="1:16" s="62" customFormat="1" x14ac:dyDescent="0.2">
      <c r="A325" s="63">
        <v>3211</v>
      </c>
      <c r="B325" s="64" t="s">
        <v>85</v>
      </c>
      <c r="C325" s="65">
        <v>0</v>
      </c>
      <c r="D325" s="65">
        <v>0</v>
      </c>
      <c r="E325" s="65">
        <v>0</v>
      </c>
      <c r="F325" s="65">
        <v>0</v>
      </c>
      <c r="G325" s="65">
        <v>0</v>
      </c>
      <c r="H325" s="65">
        <v>0</v>
      </c>
      <c r="I325" s="65">
        <v>0</v>
      </c>
      <c r="J325" s="65">
        <v>0</v>
      </c>
      <c r="K325" s="65">
        <v>0</v>
      </c>
      <c r="L325" s="150">
        <v>0</v>
      </c>
      <c r="M325" s="65"/>
      <c r="N325" s="65"/>
      <c r="O325" s="65"/>
      <c r="P325" s="65"/>
    </row>
    <row r="326" spans="1:16" s="62" customFormat="1" x14ac:dyDescent="0.2">
      <c r="A326" s="63">
        <v>3213</v>
      </c>
      <c r="B326" s="64" t="s">
        <v>138</v>
      </c>
      <c r="C326" s="65">
        <v>0</v>
      </c>
      <c r="D326" s="65">
        <v>0</v>
      </c>
      <c r="E326" s="65">
        <v>0</v>
      </c>
      <c r="F326" s="65">
        <v>0</v>
      </c>
      <c r="G326" s="65">
        <v>0</v>
      </c>
      <c r="H326" s="65">
        <v>0</v>
      </c>
      <c r="I326" s="65">
        <v>0</v>
      </c>
      <c r="J326" s="65">
        <v>0</v>
      </c>
      <c r="K326" s="65">
        <v>0</v>
      </c>
      <c r="L326" s="150">
        <v>0</v>
      </c>
      <c r="M326" s="65"/>
      <c r="N326" s="65"/>
      <c r="O326" s="65"/>
      <c r="P326" s="65"/>
    </row>
    <row r="327" spans="1:16" s="62" customFormat="1" x14ac:dyDescent="0.2">
      <c r="A327" s="63">
        <v>3214</v>
      </c>
      <c r="B327" s="64" t="s">
        <v>139</v>
      </c>
      <c r="C327" s="65">
        <f>(D327+E327+K327+L327+M327+N327+O327+P327)</f>
        <v>0</v>
      </c>
      <c r="D327" s="65">
        <v>0</v>
      </c>
      <c r="E327" s="65">
        <v>0</v>
      </c>
      <c r="F327" s="65">
        <v>0</v>
      </c>
      <c r="G327" s="65">
        <v>0</v>
      </c>
      <c r="H327" s="65">
        <v>0</v>
      </c>
      <c r="I327" s="65">
        <v>0</v>
      </c>
      <c r="J327" s="65">
        <v>0</v>
      </c>
      <c r="K327" s="65">
        <v>0</v>
      </c>
      <c r="L327" s="150">
        <v>0</v>
      </c>
      <c r="M327" s="65"/>
      <c r="N327" s="65"/>
      <c r="O327" s="65"/>
      <c r="P327" s="65"/>
    </row>
    <row r="328" spans="1:16" x14ac:dyDescent="0.2">
      <c r="A328" s="59">
        <v>322</v>
      </c>
      <c r="B328" s="60" t="s">
        <v>140</v>
      </c>
      <c r="C328" s="61">
        <v>0</v>
      </c>
      <c r="D328" s="61">
        <f>(SUM(D329:D333))</f>
        <v>0</v>
      </c>
      <c r="E328" s="61">
        <f t="shared" ref="E328:I328" si="395">(E329+E333)</f>
        <v>0</v>
      </c>
      <c r="F328" s="61">
        <f t="shared" si="395"/>
        <v>0</v>
      </c>
      <c r="G328" s="61">
        <f t="shared" si="395"/>
        <v>0</v>
      </c>
      <c r="H328" s="61">
        <f t="shared" ref="H328" si="396">(H329+H333)</f>
        <v>0</v>
      </c>
      <c r="I328" s="61">
        <f t="shared" si="395"/>
        <v>200</v>
      </c>
      <c r="J328" s="61">
        <f t="shared" ref="J328" si="397">(J329+J333)</f>
        <v>200</v>
      </c>
      <c r="K328" s="61">
        <f t="shared" ref="K328" si="398">(K329+K333)</f>
        <v>0</v>
      </c>
      <c r="L328" s="150">
        <f t="shared" si="344"/>
        <v>0</v>
      </c>
      <c r="M328" s="61">
        <f>SUM(M331)</f>
        <v>0</v>
      </c>
      <c r="N328" s="61">
        <f>SUM(N329:N334)</f>
        <v>0</v>
      </c>
      <c r="O328" s="61">
        <f>SUM(O331)</f>
        <v>0</v>
      </c>
      <c r="P328" s="61">
        <f>SUM(P331)</f>
        <v>0</v>
      </c>
    </row>
    <row r="329" spans="1:16" x14ac:dyDescent="0.2">
      <c r="A329" s="63">
        <v>3221</v>
      </c>
      <c r="B329" s="64" t="s">
        <v>207</v>
      </c>
      <c r="C329" s="65">
        <v>0</v>
      </c>
      <c r="D329" s="61">
        <v>0</v>
      </c>
      <c r="E329" s="61">
        <v>0</v>
      </c>
      <c r="F329" s="61">
        <v>0</v>
      </c>
      <c r="G329" s="61">
        <v>0</v>
      </c>
      <c r="H329" s="61">
        <v>0</v>
      </c>
      <c r="I329" s="158">
        <v>200</v>
      </c>
      <c r="J329" s="158">
        <v>200</v>
      </c>
      <c r="K329" s="158">
        <v>0</v>
      </c>
      <c r="L329" s="150">
        <f t="shared" si="344"/>
        <v>0</v>
      </c>
      <c r="M329" s="61"/>
      <c r="N329" s="65"/>
      <c r="O329" s="61"/>
      <c r="P329" s="61"/>
    </row>
    <row r="330" spans="1:16" s="62" customFormat="1" x14ac:dyDescent="0.2">
      <c r="A330" s="63">
        <v>3222</v>
      </c>
      <c r="B330" s="64" t="s">
        <v>90</v>
      </c>
      <c r="C330" s="65">
        <f>(D330+E330+K330+L330+M330+N330+O330+P330)</f>
        <v>0</v>
      </c>
      <c r="D330" s="61">
        <v>0</v>
      </c>
      <c r="E330" s="61">
        <v>0</v>
      </c>
      <c r="F330" s="61">
        <v>0</v>
      </c>
      <c r="G330" s="61">
        <v>0</v>
      </c>
      <c r="H330" s="61">
        <v>0</v>
      </c>
      <c r="I330" s="61">
        <v>0</v>
      </c>
      <c r="J330" s="61">
        <v>0</v>
      </c>
      <c r="K330" s="61">
        <v>0</v>
      </c>
      <c r="L330" s="150">
        <v>0</v>
      </c>
      <c r="M330" s="61"/>
      <c r="N330" s="61"/>
      <c r="O330" s="61"/>
      <c r="P330" s="61"/>
    </row>
    <row r="331" spans="1:16" s="62" customFormat="1" x14ac:dyDescent="0.2">
      <c r="A331" s="63">
        <v>3223</v>
      </c>
      <c r="B331" s="64" t="s">
        <v>91</v>
      </c>
      <c r="C331" s="65">
        <v>0</v>
      </c>
      <c r="D331" s="65">
        <v>0</v>
      </c>
      <c r="E331" s="65">
        <v>0</v>
      </c>
      <c r="F331" s="65">
        <v>0</v>
      </c>
      <c r="G331" s="65">
        <v>0</v>
      </c>
      <c r="H331" s="65">
        <v>0</v>
      </c>
      <c r="I331" s="65">
        <v>0</v>
      </c>
      <c r="J331" s="65">
        <v>0</v>
      </c>
      <c r="K331" s="65">
        <v>0</v>
      </c>
      <c r="L331" s="150">
        <v>0</v>
      </c>
      <c r="M331" s="65"/>
      <c r="N331" s="65"/>
      <c r="O331" s="65"/>
      <c r="P331" s="65"/>
    </row>
    <row r="332" spans="1:16" s="62" customFormat="1" x14ac:dyDescent="0.2">
      <c r="A332" s="63">
        <v>3224</v>
      </c>
      <c r="B332" s="64" t="s">
        <v>208</v>
      </c>
      <c r="C332" s="65">
        <v>0</v>
      </c>
      <c r="D332" s="65">
        <v>0</v>
      </c>
      <c r="E332" s="65">
        <v>0</v>
      </c>
      <c r="F332" s="65">
        <v>0</v>
      </c>
      <c r="G332" s="65">
        <v>0</v>
      </c>
      <c r="H332" s="65">
        <v>0</v>
      </c>
      <c r="I332" s="65">
        <v>0</v>
      </c>
      <c r="J332" s="65">
        <v>0</v>
      </c>
      <c r="K332" s="65">
        <v>0</v>
      </c>
      <c r="L332" s="150">
        <v>0</v>
      </c>
      <c r="M332" s="65"/>
      <c r="N332" s="65"/>
      <c r="O332" s="65"/>
      <c r="P332" s="65"/>
    </row>
    <row r="333" spans="1:16" x14ac:dyDescent="0.2">
      <c r="A333" s="63">
        <v>3225</v>
      </c>
      <c r="B333" s="64" t="s">
        <v>175</v>
      </c>
      <c r="C333" s="65">
        <v>0</v>
      </c>
      <c r="D333" s="65">
        <v>0</v>
      </c>
      <c r="E333" s="65">
        <v>0</v>
      </c>
      <c r="F333" s="65">
        <v>0</v>
      </c>
      <c r="G333" s="65">
        <v>0</v>
      </c>
      <c r="H333" s="65">
        <v>0</v>
      </c>
      <c r="I333" s="65">
        <v>0</v>
      </c>
      <c r="J333" s="65">
        <v>0</v>
      </c>
      <c r="K333" s="65">
        <v>0</v>
      </c>
      <c r="L333" s="150">
        <v>0</v>
      </c>
      <c r="M333" s="65"/>
      <c r="N333" s="65"/>
      <c r="O333" s="65"/>
      <c r="P333" s="65"/>
    </row>
    <row r="334" spans="1:16" s="62" customFormat="1" x14ac:dyDescent="0.2">
      <c r="A334" s="63">
        <v>3227</v>
      </c>
      <c r="B334" s="64" t="s">
        <v>94</v>
      </c>
      <c r="C334" s="65">
        <f>(D334+E334+K334+L334+M334+N334+O334+P334)</f>
        <v>0</v>
      </c>
      <c r="D334" s="65">
        <v>0</v>
      </c>
      <c r="E334" s="65">
        <v>0</v>
      </c>
      <c r="F334" s="65">
        <v>0</v>
      </c>
      <c r="G334" s="65">
        <v>0</v>
      </c>
      <c r="H334" s="65">
        <v>0</v>
      </c>
      <c r="I334" s="65">
        <v>0</v>
      </c>
      <c r="J334" s="65">
        <v>0</v>
      </c>
      <c r="K334" s="65">
        <v>0</v>
      </c>
      <c r="L334" s="150">
        <v>0</v>
      </c>
      <c r="M334" s="65"/>
      <c r="N334" s="65"/>
      <c r="O334" s="65"/>
      <c r="P334" s="65"/>
    </row>
    <row r="335" spans="1:16" x14ac:dyDescent="0.2">
      <c r="A335" s="59">
        <v>323</v>
      </c>
      <c r="B335" s="60" t="s">
        <v>95</v>
      </c>
      <c r="C335" s="61">
        <v>149.38</v>
      </c>
      <c r="D335" s="61">
        <f t="shared" ref="D335:G335" si="399">(SUM(D338:D339))</f>
        <v>132.72280841462606</v>
      </c>
      <c r="E335" s="61">
        <f t="shared" si="399"/>
        <v>132.72</v>
      </c>
      <c r="F335" s="61">
        <f t="shared" si="399"/>
        <v>132.72</v>
      </c>
      <c r="G335" s="61">
        <f t="shared" si="399"/>
        <v>132.72</v>
      </c>
      <c r="H335" s="61">
        <f t="shared" ref="H335" si="400">(SUM(H338:H339))</f>
        <v>300</v>
      </c>
      <c r="I335" s="61">
        <f t="shared" ref="I335:J335" si="401">(SUM(I338:I339))</f>
        <v>300</v>
      </c>
      <c r="J335" s="61">
        <f t="shared" si="401"/>
        <v>300</v>
      </c>
      <c r="K335" s="61">
        <f t="shared" ref="K335" si="402">(SUM(K338:K339))</f>
        <v>0</v>
      </c>
      <c r="L335" s="150">
        <f t="shared" si="344"/>
        <v>0</v>
      </c>
      <c r="M335" s="61">
        <f>M337+M339</f>
        <v>0</v>
      </c>
      <c r="N335" s="61">
        <f>SUM(N338:N339)</f>
        <v>0</v>
      </c>
      <c r="O335" s="61">
        <f>SUM(O338:O338)</f>
        <v>0</v>
      </c>
      <c r="P335" s="61">
        <f>SUM(P338:P338)</f>
        <v>0</v>
      </c>
    </row>
    <row r="336" spans="1:16" s="62" customFormat="1" x14ac:dyDescent="0.2">
      <c r="A336" s="63">
        <v>3231</v>
      </c>
      <c r="B336" s="64" t="s">
        <v>145</v>
      </c>
      <c r="C336" s="65">
        <f>(D336+E336+K336+L336+M336+N336+O336+P336)</f>
        <v>0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150">
        <v>0</v>
      </c>
      <c r="M336" s="65"/>
      <c r="N336" s="65"/>
      <c r="O336" s="65"/>
      <c r="P336" s="65"/>
    </row>
    <row r="337" spans="1:16" x14ac:dyDescent="0.2">
      <c r="A337" s="63">
        <v>3232</v>
      </c>
      <c r="B337" s="64" t="s">
        <v>209</v>
      </c>
      <c r="C337" s="65">
        <v>0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150">
        <v>0</v>
      </c>
      <c r="M337" s="65">
        <v>0</v>
      </c>
      <c r="N337" s="65"/>
      <c r="O337" s="65"/>
      <c r="P337" s="65"/>
    </row>
    <row r="338" spans="1:16" s="62" customFormat="1" x14ac:dyDescent="0.2">
      <c r="A338" s="63">
        <v>3234</v>
      </c>
      <c r="B338" s="64" t="s">
        <v>100</v>
      </c>
      <c r="C338" s="65">
        <f>(D338+E338+K338+L338+M338+N338+O338+P338)</f>
        <v>0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150">
        <v>0</v>
      </c>
      <c r="M338" s="65"/>
      <c r="N338" s="65"/>
      <c r="O338" s="65"/>
      <c r="P338" s="65"/>
    </row>
    <row r="339" spans="1:16" s="62" customFormat="1" x14ac:dyDescent="0.2">
      <c r="A339" s="63">
        <v>3239</v>
      </c>
      <c r="B339" s="64" t="s">
        <v>104</v>
      </c>
      <c r="C339" s="65">
        <v>149.38</v>
      </c>
      <c r="D339" s="65">
        <v>132.72280841462606</v>
      </c>
      <c r="E339" s="65">
        <v>132.72</v>
      </c>
      <c r="F339" s="65">
        <v>132.72</v>
      </c>
      <c r="G339" s="65">
        <v>132.72</v>
      </c>
      <c r="H339" s="65">
        <v>300</v>
      </c>
      <c r="I339" s="65">
        <v>300</v>
      </c>
      <c r="J339" s="65">
        <v>300</v>
      </c>
      <c r="K339" s="65">
        <v>0</v>
      </c>
      <c r="L339" s="150">
        <f t="shared" si="344"/>
        <v>0</v>
      </c>
      <c r="M339" s="65">
        <v>0</v>
      </c>
      <c r="N339" s="65">
        <v>0</v>
      </c>
      <c r="O339" s="65"/>
      <c r="P339" s="65"/>
    </row>
    <row r="340" spans="1:16" s="62" customFormat="1" x14ac:dyDescent="0.2">
      <c r="A340" s="59">
        <v>324</v>
      </c>
      <c r="B340" s="60" t="s">
        <v>211</v>
      </c>
      <c r="C340" s="61">
        <v>0</v>
      </c>
      <c r="D340" s="61">
        <f t="shared" ref="D340:K340" si="403">(SUM(D341))</f>
        <v>0</v>
      </c>
      <c r="E340" s="61">
        <f t="shared" si="403"/>
        <v>0</v>
      </c>
      <c r="F340" s="61">
        <f t="shared" si="403"/>
        <v>0</v>
      </c>
      <c r="G340" s="61">
        <f t="shared" si="403"/>
        <v>0</v>
      </c>
      <c r="H340" s="61">
        <f t="shared" si="403"/>
        <v>0</v>
      </c>
      <c r="I340" s="61">
        <f t="shared" si="403"/>
        <v>0</v>
      </c>
      <c r="J340" s="61">
        <f t="shared" si="403"/>
        <v>0</v>
      </c>
      <c r="K340" s="61">
        <f t="shared" si="403"/>
        <v>0</v>
      </c>
      <c r="L340" s="150">
        <v>0</v>
      </c>
      <c r="M340" s="61">
        <f t="shared" ref="M340:P340" si="404">SUM(M341)</f>
        <v>0</v>
      </c>
      <c r="N340" s="61">
        <f t="shared" si="404"/>
        <v>0</v>
      </c>
      <c r="O340" s="61">
        <f t="shared" si="404"/>
        <v>0</v>
      </c>
      <c r="P340" s="61">
        <f t="shared" si="404"/>
        <v>0</v>
      </c>
    </row>
    <row r="341" spans="1:16" x14ac:dyDescent="0.2">
      <c r="A341" s="63">
        <v>3241</v>
      </c>
      <c r="B341" s="64" t="s">
        <v>211</v>
      </c>
      <c r="C341" s="65">
        <v>0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150">
        <v>0</v>
      </c>
      <c r="M341" s="65"/>
      <c r="N341" s="65"/>
      <c r="O341" s="65"/>
      <c r="P341" s="65"/>
    </row>
    <row r="342" spans="1:16" ht="25.5" x14ac:dyDescent="0.2">
      <c r="A342" s="59">
        <v>329</v>
      </c>
      <c r="B342" s="60" t="s">
        <v>150</v>
      </c>
      <c r="C342" s="61">
        <f>(C346+C348+C347)</f>
        <v>77</v>
      </c>
      <c r="D342" s="61">
        <f>(SUM(D344,D348))</f>
        <v>132.72280841462606</v>
      </c>
      <c r="E342" s="61">
        <f t="shared" ref="E342:I342" si="405">(E346+E348+E347)</f>
        <v>132.72999999999999</v>
      </c>
      <c r="F342" s="61">
        <f t="shared" si="405"/>
        <v>132.72999999999999</v>
      </c>
      <c r="G342" s="61">
        <f t="shared" si="405"/>
        <v>132.72999999999999</v>
      </c>
      <c r="H342" s="61">
        <f t="shared" ref="H342" si="406">(H346+H348+H347)</f>
        <v>300</v>
      </c>
      <c r="I342" s="61">
        <f t="shared" si="405"/>
        <v>300</v>
      </c>
      <c r="J342" s="61">
        <f t="shared" ref="J342" si="407">(J346+J348+J347)</f>
        <v>300</v>
      </c>
      <c r="K342" s="61">
        <f t="shared" ref="K342" si="408">(K346+K348+K347)</f>
        <v>0</v>
      </c>
      <c r="L342" s="150">
        <f t="shared" ref="L342:L402" si="409">K342/J342*100</f>
        <v>0</v>
      </c>
      <c r="M342" s="61">
        <f>SUM(M348)</f>
        <v>0</v>
      </c>
      <c r="N342" s="61">
        <f>SUM(N348)</f>
        <v>0</v>
      </c>
      <c r="O342" s="61">
        <f>SUM(O348)</f>
        <v>0</v>
      </c>
      <c r="P342" s="61">
        <f>SUM(P348)</f>
        <v>0</v>
      </c>
    </row>
    <row r="343" spans="1:16" s="62" customFormat="1" ht="12" customHeight="1" x14ac:dyDescent="0.2">
      <c r="A343" s="63">
        <v>3293</v>
      </c>
      <c r="B343" s="64" t="s">
        <v>151</v>
      </c>
      <c r="C343" s="65">
        <f>(D343+E343+K343+L343+M343+N343+O343+P343)</f>
        <v>0</v>
      </c>
      <c r="D343" s="61">
        <v>0</v>
      </c>
      <c r="E343" s="61">
        <v>0</v>
      </c>
      <c r="F343" s="61">
        <v>0</v>
      </c>
      <c r="G343" s="61">
        <v>0</v>
      </c>
      <c r="H343" s="61">
        <v>0</v>
      </c>
      <c r="I343" s="61">
        <v>0</v>
      </c>
      <c r="J343" s="61">
        <v>0</v>
      </c>
      <c r="K343" s="61">
        <v>0</v>
      </c>
      <c r="L343" s="150">
        <v>0</v>
      </c>
      <c r="M343" s="61"/>
      <c r="N343" s="61"/>
      <c r="O343" s="61"/>
      <c r="P343" s="61"/>
    </row>
    <row r="344" spans="1:16" ht="12.75" customHeight="1" x14ac:dyDescent="0.2">
      <c r="A344" s="63">
        <v>3292</v>
      </c>
      <c r="B344" s="64" t="s">
        <v>106</v>
      </c>
      <c r="C344" s="61">
        <v>0</v>
      </c>
      <c r="D344" s="61">
        <v>0</v>
      </c>
      <c r="E344" s="61">
        <v>0</v>
      </c>
      <c r="F344" s="61">
        <v>0</v>
      </c>
      <c r="G344" s="61">
        <v>0</v>
      </c>
      <c r="H344" s="61">
        <v>0</v>
      </c>
      <c r="I344" s="61">
        <v>0</v>
      </c>
      <c r="J344" s="61">
        <v>0</v>
      </c>
      <c r="K344" s="61">
        <v>0</v>
      </c>
      <c r="L344" s="150">
        <v>0</v>
      </c>
      <c r="M344" s="61"/>
      <c r="N344" s="61"/>
      <c r="O344" s="61"/>
      <c r="P344" s="61"/>
    </row>
    <row r="345" spans="1:16" x14ac:dyDescent="0.2">
      <c r="A345" s="63">
        <v>3294</v>
      </c>
      <c r="B345" s="64" t="s">
        <v>107</v>
      </c>
      <c r="C345" s="65">
        <f>(D345+E345+K345+L345+M345+N345+O345+P345)</f>
        <v>0</v>
      </c>
      <c r="D345" s="61">
        <v>0</v>
      </c>
      <c r="E345" s="61">
        <v>0</v>
      </c>
      <c r="F345" s="61">
        <v>0</v>
      </c>
      <c r="G345" s="61">
        <v>0</v>
      </c>
      <c r="H345" s="61">
        <v>0</v>
      </c>
      <c r="I345" s="61">
        <v>0</v>
      </c>
      <c r="J345" s="61">
        <v>0</v>
      </c>
      <c r="K345" s="61">
        <v>0</v>
      </c>
      <c r="L345" s="150">
        <v>0</v>
      </c>
      <c r="M345" s="61"/>
      <c r="N345" s="61"/>
      <c r="O345" s="61"/>
      <c r="P345" s="61"/>
    </row>
    <row r="346" spans="1:16" x14ac:dyDescent="0.2">
      <c r="A346" s="63">
        <v>3295</v>
      </c>
      <c r="B346" s="64" t="s">
        <v>212</v>
      </c>
      <c r="C346" s="65">
        <f>(D346+E346+K346+L346+M346+N346+O346+P346)</f>
        <v>0</v>
      </c>
      <c r="D346" s="61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150">
        <v>0</v>
      </c>
      <c r="M346" s="61"/>
      <c r="N346" s="61"/>
      <c r="O346" s="61"/>
      <c r="P346" s="61"/>
    </row>
    <row r="347" spans="1:16" s="62" customFormat="1" x14ac:dyDescent="0.2">
      <c r="A347" s="63">
        <v>3296</v>
      </c>
      <c r="B347" s="64" t="s">
        <v>213</v>
      </c>
      <c r="C347" s="65">
        <f>(D347+E347+K347+L347+M347+N347+O347+P347)</f>
        <v>0</v>
      </c>
      <c r="D347" s="61">
        <v>0</v>
      </c>
      <c r="E347" s="161">
        <v>0</v>
      </c>
      <c r="F347" s="161">
        <v>0</v>
      </c>
      <c r="G347" s="161">
        <v>0</v>
      </c>
      <c r="H347" s="161">
        <v>0</v>
      </c>
      <c r="I347" s="161">
        <v>0</v>
      </c>
      <c r="J347" s="161">
        <v>0</v>
      </c>
      <c r="K347" s="161">
        <v>0</v>
      </c>
      <c r="L347" s="150">
        <v>0</v>
      </c>
      <c r="M347" s="61"/>
      <c r="N347" s="61"/>
      <c r="O347" s="61"/>
      <c r="P347" s="61"/>
    </row>
    <row r="348" spans="1:16" x14ac:dyDescent="0.2">
      <c r="A348" s="63">
        <v>3299</v>
      </c>
      <c r="B348" s="64" t="s">
        <v>150</v>
      </c>
      <c r="C348" s="188">
        <v>77</v>
      </c>
      <c r="D348" s="65">
        <v>132.72280841462606</v>
      </c>
      <c r="E348" s="161">
        <v>132.72999999999999</v>
      </c>
      <c r="F348" s="161">
        <v>132.72999999999999</v>
      </c>
      <c r="G348" s="161">
        <v>132.72999999999999</v>
      </c>
      <c r="H348" s="161">
        <v>300</v>
      </c>
      <c r="I348" s="161">
        <v>300</v>
      </c>
      <c r="J348" s="161">
        <v>300</v>
      </c>
      <c r="K348" s="161">
        <v>0</v>
      </c>
      <c r="L348" s="150">
        <f t="shared" si="409"/>
        <v>0</v>
      </c>
      <c r="M348" s="65">
        <v>0</v>
      </c>
      <c r="N348" s="65">
        <v>0</v>
      </c>
      <c r="O348" s="65"/>
      <c r="P348" s="65"/>
    </row>
    <row r="349" spans="1:16" x14ac:dyDescent="0.2">
      <c r="A349" s="59">
        <v>34</v>
      </c>
      <c r="B349" s="60" t="s">
        <v>110</v>
      </c>
      <c r="C349" s="61">
        <f>(D349+E349+K349+L349+M349+N349+O349+P349)</f>
        <v>0</v>
      </c>
      <c r="D349" s="65">
        <v>0</v>
      </c>
      <c r="E349" s="61">
        <f t="shared" ref="E349:K349" si="410">(E350)</f>
        <v>0</v>
      </c>
      <c r="F349" s="61">
        <f t="shared" si="410"/>
        <v>0</v>
      </c>
      <c r="G349" s="61">
        <f t="shared" si="410"/>
        <v>0</v>
      </c>
      <c r="H349" s="61">
        <f t="shared" si="410"/>
        <v>0</v>
      </c>
      <c r="I349" s="61">
        <f t="shared" si="410"/>
        <v>0</v>
      </c>
      <c r="J349" s="61">
        <f t="shared" si="410"/>
        <v>0</v>
      </c>
      <c r="K349" s="61">
        <f t="shared" si="410"/>
        <v>0</v>
      </c>
      <c r="L349" s="150">
        <v>0</v>
      </c>
      <c r="M349" s="65"/>
      <c r="N349" s="65"/>
      <c r="O349" s="65"/>
      <c r="P349" s="65"/>
    </row>
    <row r="350" spans="1:16" x14ac:dyDescent="0.2">
      <c r="A350" s="59">
        <v>343</v>
      </c>
      <c r="B350" s="60" t="s">
        <v>155</v>
      </c>
      <c r="C350" s="61">
        <f>(D350+E350+K350+L350+M350+N350+O350+P350)</f>
        <v>0</v>
      </c>
      <c r="D350" s="65">
        <v>0</v>
      </c>
      <c r="E350" s="61">
        <f t="shared" ref="E350:I350" si="411">(E351+E355)</f>
        <v>0</v>
      </c>
      <c r="F350" s="61">
        <f t="shared" si="411"/>
        <v>0</v>
      </c>
      <c r="G350" s="61">
        <f t="shared" si="411"/>
        <v>0</v>
      </c>
      <c r="H350" s="61">
        <f t="shared" ref="H350" si="412">(H351+H355)</f>
        <v>0</v>
      </c>
      <c r="I350" s="61">
        <f t="shared" si="411"/>
        <v>0</v>
      </c>
      <c r="J350" s="61">
        <f t="shared" ref="J350" si="413">(J351+J355)</f>
        <v>0</v>
      </c>
      <c r="K350" s="61">
        <f t="shared" ref="K350" si="414">(K351+K355)</f>
        <v>0</v>
      </c>
      <c r="L350" s="150">
        <v>0</v>
      </c>
      <c r="M350" s="65"/>
      <c r="N350" s="65"/>
      <c r="O350" s="65"/>
      <c r="P350" s="65"/>
    </row>
    <row r="351" spans="1:16" s="62" customFormat="1" ht="25.5" x14ac:dyDescent="0.2">
      <c r="A351" s="63">
        <v>3431</v>
      </c>
      <c r="B351" s="64" t="s">
        <v>214</v>
      </c>
      <c r="C351" s="65">
        <f>(D351+E351+K351+L351+M351+N351+O351+P351)</f>
        <v>0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150">
        <v>0</v>
      </c>
      <c r="M351" s="65"/>
      <c r="N351" s="65"/>
      <c r="O351" s="65"/>
      <c r="P351" s="65"/>
    </row>
    <row r="352" spans="1:16" s="62" customFormat="1" x14ac:dyDescent="0.2">
      <c r="A352" s="59">
        <v>38</v>
      </c>
      <c r="B352" s="60" t="s">
        <v>215</v>
      </c>
      <c r="C352" s="61">
        <f>(SUM(C353))</f>
        <v>0</v>
      </c>
      <c r="D352" s="65">
        <v>0</v>
      </c>
      <c r="E352" s="61">
        <f t="shared" ref="E352:K352" si="415">(E353)</f>
        <v>0</v>
      </c>
      <c r="F352" s="61">
        <f t="shared" si="415"/>
        <v>0</v>
      </c>
      <c r="G352" s="61">
        <f t="shared" si="415"/>
        <v>0</v>
      </c>
      <c r="H352" s="61">
        <f t="shared" si="415"/>
        <v>300</v>
      </c>
      <c r="I352" s="61">
        <f t="shared" si="415"/>
        <v>300</v>
      </c>
      <c r="J352" s="61">
        <f t="shared" si="415"/>
        <v>300</v>
      </c>
      <c r="K352" s="61">
        <f t="shared" si="415"/>
        <v>0</v>
      </c>
      <c r="L352" s="150">
        <f t="shared" si="409"/>
        <v>0</v>
      </c>
      <c r="M352" s="65"/>
      <c r="N352" s="65"/>
      <c r="O352" s="65"/>
      <c r="P352" s="65"/>
    </row>
    <row r="353" spans="1:16" s="62" customFormat="1" x14ac:dyDescent="0.2">
      <c r="A353" s="59">
        <v>381</v>
      </c>
      <c r="B353" s="60" t="s">
        <v>63</v>
      </c>
      <c r="C353" s="61">
        <v>0</v>
      </c>
      <c r="D353" s="65">
        <v>0</v>
      </c>
      <c r="E353" s="61">
        <v>0</v>
      </c>
      <c r="F353" s="61">
        <v>0</v>
      </c>
      <c r="G353" s="61">
        <v>0</v>
      </c>
      <c r="H353" s="61">
        <v>300</v>
      </c>
      <c r="I353" s="61">
        <v>300</v>
      </c>
      <c r="J353" s="61">
        <v>300</v>
      </c>
      <c r="K353" s="61">
        <v>0</v>
      </c>
      <c r="L353" s="150">
        <f t="shared" si="409"/>
        <v>0</v>
      </c>
      <c r="M353" s="65"/>
      <c r="N353" s="65"/>
      <c r="O353" s="65"/>
      <c r="P353" s="65"/>
    </row>
    <row r="354" spans="1:16" s="88" customFormat="1" x14ac:dyDescent="0.2">
      <c r="A354" s="63">
        <v>3811</v>
      </c>
      <c r="B354" s="64" t="s">
        <v>63</v>
      </c>
      <c r="C354" s="65">
        <v>0</v>
      </c>
      <c r="D354" s="65">
        <v>0</v>
      </c>
      <c r="E354" s="65">
        <v>0</v>
      </c>
      <c r="F354" s="65">
        <v>0</v>
      </c>
      <c r="G354" s="65">
        <v>0</v>
      </c>
      <c r="H354" s="65">
        <v>300</v>
      </c>
      <c r="I354" s="65">
        <v>300</v>
      </c>
      <c r="J354" s="65">
        <v>300</v>
      </c>
      <c r="K354" s="65">
        <v>0</v>
      </c>
      <c r="L354" s="150">
        <f t="shared" si="409"/>
        <v>0</v>
      </c>
      <c r="M354" s="65"/>
      <c r="N354" s="65"/>
      <c r="O354" s="65"/>
      <c r="P354" s="65"/>
    </row>
    <row r="355" spans="1:16" s="62" customFormat="1" x14ac:dyDescent="0.2">
      <c r="A355" s="86">
        <v>0</v>
      </c>
      <c r="B355" s="87">
        <v>0</v>
      </c>
      <c r="C355" s="65">
        <f>(D355+E355+K355+L355+M355+N355+O355+P355)</f>
        <v>0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150">
        <v>0</v>
      </c>
      <c r="M355" s="65"/>
      <c r="N355" s="65"/>
      <c r="O355" s="65"/>
      <c r="P355" s="65"/>
    </row>
    <row r="356" spans="1:16" ht="51" x14ac:dyDescent="0.2">
      <c r="A356" s="78" t="s">
        <v>160</v>
      </c>
      <c r="B356" s="89" t="s">
        <v>222</v>
      </c>
      <c r="C356" s="83">
        <f t="shared" ref="C356:F356" si="416">(SUM(C358))</f>
        <v>405109.81999999995</v>
      </c>
      <c r="D356" s="57">
        <f t="shared" si="416"/>
        <v>436392.59406729043</v>
      </c>
      <c r="E356" s="57">
        <f t="shared" si="416"/>
        <v>456301.01532948436</v>
      </c>
      <c r="F356" s="57">
        <f t="shared" si="416"/>
        <v>589016</v>
      </c>
      <c r="G356" s="57">
        <f t="shared" ref="G356:I356" si="417">(SUM(G358))</f>
        <v>589016</v>
      </c>
      <c r="H356" s="57">
        <f t="shared" ref="H356" si="418">(SUM(H358))</f>
        <v>659016</v>
      </c>
      <c r="I356" s="83">
        <f t="shared" si="417"/>
        <v>832016</v>
      </c>
      <c r="J356" s="83">
        <f t="shared" ref="J356" si="419">(SUM(J358))</f>
        <v>832016</v>
      </c>
      <c r="K356" s="83">
        <f t="shared" ref="K356" si="420">(SUM(K358))</f>
        <v>373592.84</v>
      </c>
      <c r="L356" s="150">
        <f t="shared" si="409"/>
        <v>44.902122074575487</v>
      </c>
      <c r="M356" s="57">
        <f t="shared" ref="M356:P356" si="421">SUM(M358)</f>
        <v>0</v>
      </c>
      <c r="N356" s="57">
        <f t="shared" si="421"/>
        <v>0</v>
      </c>
      <c r="O356" s="57">
        <f t="shared" si="421"/>
        <v>0</v>
      </c>
      <c r="P356" s="57">
        <f t="shared" si="421"/>
        <v>0</v>
      </c>
    </row>
    <row r="357" spans="1:16" x14ac:dyDescent="0.2">
      <c r="A357" s="90" t="s">
        <v>223</v>
      </c>
      <c r="B357" s="56" t="s">
        <v>206</v>
      </c>
      <c r="C357" s="57">
        <v>0</v>
      </c>
      <c r="D357" s="57">
        <v>0</v>
      </c>
      <c r="E357" s="57">
        <v>0</v>
      </c>
      <c r="F357" s="57">
        <v>0</v>
      </c>
      <c r="G357" s="57">
        <v>0</v>
      </c>
      <c r="H357" s="57">
        <v>0</v>
      </c>
      <c r="I357" s="57">
        <v>0</v>
      </c>
      <c r="J357" s="57">
        <v>0</v>
      </c>
      <c r="K357" s="57">
        <v>0</v>
      </c>
      <c r="L357" s="150">
        <v>0</v>
      </c>
      <c r="M357" s="57"/>
      <c r="N357" s="57"/>
      <c r="O357" s="57"/>
      <c r="P357" s="57"/>
    </row>
    <row r="358" spans="1:16" s="62" customFormat="1" x14ac:dyDescent="0.2">
      <c r="A358" s="71">
        <v>3</v>
      </c>
      <c r="B358" s="72" t="s">
        <v>22</v>
      </c>
      <c r="C358" s="61">
        <f>(SUM(C359,C369))</f>
        <v>405109.81999999995</v>
      </c>
      <c r="D358" s="73">
        <f>(SUM(D359+D369))</f>
        <v>436392.59406729043</v>
      </c>
      <c r="E358" s="73">
        <f>(SUM(E359+E369))</f>
        <v>456301.01532948436</v>
      </c>
      <c r="F358" s="73">
        <v>589016</v>
      </c>
      <c r="G358" s="73">
        <v>589016</v>
      </c>
      <c r="H358" s="61">
        <f>(SUM(H359,H369))</f>
        <v>659016</v>
      </c>
      <c r="I358" s="61">
        <f>(SUM(I359,I369))</f>
        <v>832016</v>
      </c>
      <c r="J358" s="61">
        <f>(SUM(J359,J369))</f>
        <v>832016</v>
      </c>
      <c r="K358" s="61">
        <f>(SUM(K359,K369))</f>
        <v>373592.84</v>
      </c>
      <c r="L358" s="150">
        <f t="shared" si="409"/>
        <v>44.902122074575487</v>
      </c>
      <c r="M358" s="73">
        <f t="shared" ref="M358:O358" si="422">SUM(M359+M369)</f>
        <v>0</v>
      </c>
      <c r="N358" s="73">
        <f t="shared" si="422"/>
        <v>0</v>
      </c>
      <c r="O358" s="73">
        <f t="shared" si="422"/>
        <v>0</v>
      </c>
      <c r="P358" s="73">
        <f>SUM(P359+P369)</f>
        <v>0</v>
      </c>
    </row>
    <row r="359" spans="1:16" s="62" customFormat="1" x14ac:dyDescent="0.2">
      <c r="A359" s="71">
        <v>31</v>
      </c>
      <c r="B359" s="72" t="s">
        <v>23</v>
      </c>
      <c r="C359" s="61">
        <f>(SUM(C360,C364,C366))</f>
        <v>386220.38999999996</v>
      </c>
      <c r="D359" s="73">
        <f t="shared" ref="D359:G359" si="423">(SUM(D360+D364+D366))</f>
        <v>408122.63587497507</v>
      </c>
      <c r="E359" s="73">
        <f t="shared" si="423"/>
        <v>421394.91671643773</v>
      </c>
      <c r="F359" s="73">
        <f t="shared" si="423"/>
        <v>552290.59658902383</v>
      </c>
      <c r="G359" s="73">
        <f t="shared" si="423"/>
        <v>551490.6</v>
      </c>
      <c r="H359" s="73">
        <f t="shared" ref="H359" si="424">(SUM(H360+H364+H366))</f>
        <v>621490.6</v>
      </c>
      <c r="I359" s="73">
        <f t="shared" ref="I359:J359" si="425">(SUM(I360+I364+I366))</f>
        <v>794490.6</v>
      </c>
      <c r="J359" s="73">
        <f t="shared" si="425"/>
        <v>794490.6</v>
      </c>
      <c r="K359" s="73">
        <f t="shared" ref="K359" si="426">(SUM(K360+K364+K366))</f>
        <v>358633.31</v>
      </c>
      <c r="L359" s="150">
        <f t="shared" si="409"/>
        <v>45.140031864442449</v>
      </c>
      <c r="M359" s="73">
        <f t="shared" ref="M359:O359" si="427">SUM(M360+M364+M366)</f>
        <v>0</v>
      </c>
      <c r="N359" s="73">
        <f t="shared" si="427"/>
        <v>0</v>
      </c>
      <c r="O359" s="73">
        <f t="shared" si="427"/>
        <v>0</v>
      </c>
      <c r="P359" s="73">
        <f>SUM(P360+P364+P366)</f>
        <v>0</v>
      </c>
    </row>
    <row r="360" spans="1:16" s="62" customFormat="1" x14ac:dyDescent="0.2">
      <c r="A360" s="71">
        <v>311</v>
      </c>
      <c r="B360" s="72" t="s">
        <v>186</v>
      </c>
      <c r="C360" s="73">
        <f>(SUM(C361+C362+C363))</f>
        <v>327008.58999999997</v>
      </c>
      <c r="D360" s="73">
        <f>(SUM(D361:D363))</f>
        <v>342424.84570973518</v>
      </c>
      <c r="E360" s="73">
        <f t="shared" ref="E360:I360" si="428">(SUM(E361+E362+E363))</f>
        <v>355697.12655119784</v>
      </c>
      <c r="F360" s="73">
        <f t="shared" si="428"/>
        <v>469290.59658902383</v>
      </c>
      <c r="G360" s="73">
        <f t="shared" si="428"/>
        <v>468490.6</v>
      </c>
      <c r="H360" s="73">
        <f t="shared" ref="H360" si="429">(SUM(H361+H362+H363))</f>
        <v>518490.6</v>
      </c>
      <c r="I360" s="73">
        <f t="shared" si="428"/>
        <v>680490.6</v>
      </c>
      <c r="J360" s="73">
        <f t="shared" ref="J360" si="430">(SUM(J361+J362+J363))</f>
        <v>680490.6</v>
      </c>
      <c r="K360" s="73">
        <f t="shared" ref="K360" si="431">(SUM(K361+K362+K363))</f>
        <v>299013.18</v>
      </c>
      <c r="L360" s="150">
        <f t="shared" si="409"/>
        <v>43.940824458118897</v>
      </c>
      <c r="M360" s="73">
        <f>SUM(M361)</f>
        <v>0</v>
      </c>
      <c r="N360" s="73">
        <f>SUM(N361)</f>
        <v>0</v>
      </c>
      <c r="O360" s="73">
        <f>SUM(O361)</f>
        <v>0</v>
      </c>
      <c r="P360" s="73">
        <f>SUM(P361)</f>
        <v>0</v>
      </c>
    </row>
    <row r="361" spans="1:16" x14ac:dyDescent="0.2">
      <c r="A361" s="63">
        <v>3111</v>
      </c>
      <c r="B361" s="64" t="s">
        <v>78</v>
      </c>
      <c r="C361" s="188">
        <v>314781.28999999998</v>
      </c>
      <c r="D361" s="65">
        <v>326498.10869998008</v>
      </c>
      <c r="E361" s="65">
        <v>339770.38954144268</v>
      </c>
      <c r="F361" s="65">
        <v>450000</v>
      </c>
      <c r="G361" s="65">
        <v>450000</v>
      </c>
      <c r="H361" s="65">
        <v>500000</v>
      </c>
      <c r="I361" s="212">
        <v>660000</v>
      </c>
      <c r="J361" s="212">
        <v>660000</v>
      </c>
      <c r="K361" s="212">
        <v>288846.37</v>
      </c>
      <c r="L361" s="150">
        <f t="shared" si="409"/>
        <v>43.764601515151512</v>
      </c>
      <c r="M361" s="65">
        <v>0</v>
      </c>
      <c r="N361" s="65"/>
      <c r="O361" s="65"/>
      <c r="P361" s="65"/>
    </row>
    <row r="362" spans="1:16" x14ac:dyDescent="0.2">
      <c r="A362" s="63">
        <v>3113</v>
      </c>
      <c r="B362" s="64" t="s">
        <v>79</v>
      </c>
      <c r="C362" s="65">
        <v>9942.48</v>
      </c>
      <c r="D362" s="65">
        <v>6636.1404207313026</v>
      </c>
      <c r="E362" s="65">
        <v>6636.1404207313026</v>
      </c>
      <c r="F362" s="65">
        <v>10000</v>
      </c>
      <c r="G362" s="65">
        <v>10000</v>
      </c>
      <c r="H362" s="65">
        <v>10000</v>
      </c>
      <c r="I362" s="157">
        <v>12000</v>
      </c>
      <c r="J362" s="157">
        <v>12000</v>
      </c>
      <c r="K362" s="157">
        <v>7480.51</v>
      </c>
      <c r="L362" s="150">
        <f t="shared" si="409"/>
        <v>62.337583333333335</v>
      </c>
      <c r="M362" s="65"/>
      <c r="N362" s="65"/>
      <c r="O362" s="65"/>
      <c r="P362" s="65"/>
    </row>
    <row r="363" spans="1:16" x14ac:dyDescent="0.2">
      <c r="A363" s="63">
        <v>3114</v>
      </c>
      <c r="B363" s="64" t="s">
        <v>224</v>
      </c>
      <c r="C363" s="65">
        <v>2284.8200000000002</v>
      </c>
      <c r="D363" s="65">
        <v>9290.596589023824</v>
      </c>
      <c r="E363" s="65">
        <v>9290.596589023824</v>
      </c>
      <c r="F363" s="65">
        <v>9290.596589023824</v>
      </c>
      <c r="G363" s="65">
        <v>8490.6</v>
      </c>
      <c r="H363" s="65">
        <v>8490.6</v>
      </c>
      <c r="I363" s="65">
        <v>8490.6</v>
      </c>
      <c r="J363" s="65">
        <v>8490.6</v>
      </c>
      <c r="K363" s="65">
        <v>2686.3</v>
      </c>
      <c r="L363" s="150">
        <f t="shared" si="409"/>
        <v>31.638517890372885</v>
      </c>
      <c r="M363" s="65"/>
      <c r="N363" s="65"/>
      <c r="O363" s="65"/>
      <c r="P363" s="65"/>
    </row>
    <row r="364" spans="1:16" x14ac:dyDescent="0.2">
      <c r="A364" s="71">
        <v>312</v>
      </c>
      <c r="B364" s="72" t="s">
        <v>81</v>
      </c>
      <c r="C364" s="73">
        <f t="shared" ref="C364:K364" si="432">(SUM(C365))</f>
        <v>10856.62</v>
      </c>
      <c r="D364" s="73">
        <f t="shared" si="432"/>
        <v>13272.280841462605</v>
      </c>
      <c r="E364" s="73">
        <f t="shared" si="432"/>
        <v>13272.280841462605</v>
      </c>
      <c r="F364" s="73">
        <f t="shared" si="432"/>
        <v>18000</v>
      </c>
      <c r="G364" s="73">
        <f t="shared" si="432"/>
        <v>18000</v>
      </c>
      <c r="H364" s="73">
        <f t="shared" si="432"/>
        <v>18000</v>
      </c>
      <c r="I364" s="73">
        <f t="shared" si="432"/>
        <v>18000</v>
      </c>
      <c r="J364" s="73">
        <f t="shared" si="432"/>
        <v>18000</v>
      </c>
      <c r="K364" s="73">
        <f t="shared" si="432"/>
        <v>10282.879999999999</v>
      </c>
      <c r="L364" s="150">
        <f t="shared" si="409"/>
        <v>57.127111111111105</v>
      </c>
      <c r="M364" s="73">
        <f t="shared" ref="M364:P364" si="433">SUM(M365)</f>
        <v>0</v>
      </c>
      <c r="N364" s="73">
        <f t="shared" si="433"/>
        <v>0</v>
      </c>
      <c r="O364" s="73">
        <f t="shared" si="433"/>
        <v>0</v>
      </c>
      <c r="P364" s="73">
        <f t="shared" si="433"/>
        <v>0</v>
      </c>
    </row>
    <row r="365" spans="1:16" x14ac:dyDescent="0.2">
      <c r="A365" s="63">
        <v>3121</v>
      </c>
      <c r="B365" s="64" t="s">
        <v>81</v>
      </c>
      <c r="C365" s="188">
        <v>10856.62</v>
      </c>
      <c r="D365" s="65">
        <v>13272.280841462605</v>
      </c>
      <c r="E365" s="65">
        <v>13272.280841462605</v>
      </c>
      <c r="F365" s="65">
        <v>18000</v>
      </c>
      <c r="G365" s="65">
        <v>18000</v>
      </c>
      <c r="H365" s="65">
        <v>18000</v>
      </c>
      <c r="I365" s="188">
        <v>18000</v>
      </c>
      <c r="J365" s="188">
        <v>18000</v>
      </c>
      <c r="K365" s="188">
        <v>10282.879999999999</v>
      </c>
      <c r="L365" s="150">
        <f t="shared" si="409"/>
        <v>57.127111111111105</v>
      </c>
      <c r="M365" s="65">
        <v>0</v>
      </c>
      <c r="N365" s="65"/>
      <c r="O365" s="65"/>
      <c r="P365" s="65"/>
    </row>
    <row r="366" spans="1:16" x14ac:dyDescent="0.2">
      <c r="A366" s="71">
        <v>313</v>
      </c>
      <c r="B366" s="72" t="s">
        <v>82</v>
      </c>
      <c r="C366" s="73">
        <f>(SUM(C367))</f>
        <v>48355.18</v>
      </c>
      <c r="D366" s="73">
        <f>(SUM(D367))</f>
        <v>52425.509323777289</v>
      </c>
      <c r="E366" s="73">
        <f>(SUM(E367))</f>
        <v>52425.509323777289</v>
      </c>
      <c r="F366" s="73">
        <f t="shared" ref="F366:I366" si="434">(SUM(F367,F368))</f>
        <v>65000</v>
      </c>
      <c r="G366" s="73">
        <f t="shared" si="434"/>
        <v>65000</v>
      </c>
      <c r="H366" s="73">
        <f t="shared" si="434"/>
        <v>85000</v>
      </c>
      <c r="I366" s="73">
        <f t="shared" si="434"/>
        <v>96000</v>
      </c>
      <c r="J366" s="73">
        <f t="shared" ref="J366" si="435">(SUM(J367,J368))</f>
        <v>96000</v>
      </c>
      <c r="K366" s="73">
        <f t="shared" ref="K366" si="436">(SUM(K367,K368))</f>
        <v>49337.25</v>
      </c>
      <c r="L366" s="150">
        <f t="shared" si="409"/>
        <v>51.392968750000001</v>
      </c>
      <c r="M366" s="73">
        <f t="shared" ref="M366:P366" si="437">SUM(M367)</f>
        <v>0</v>
      </c>
      <c r="N366" s="73">
        <f t="shared" si="437"/>
        <v>0</v>
      </c>
      <c r="O366" s="73">
        <f t="shared" si="437"/>
        <v>0</v>
      </c>
      <c r="P366" s="73">
        <f t="shared" si="437"/>
        <v>0</v>
      </c>
    </row>
    <row r="367" spans="1:16" ht="25.5" x14ac:dyDescent="0.2">
      <c r="A367" s="63">
        <v>3132</v>
      </c>
      <c r="B367" s="64" t="s">
        <v>187</v>
      </c>
      <c r="C367" s="188">
        <v>48355.18</v>
      </c>
      <c r="D367" s="65">
        <v>52425.509323777289</v>
      </c>
      <c r="E367" s="65">
        <v>52425.509323777289</v>
      </c>
      <c r="F367" s="65">
        <v>65000</v>
      </c>
      <c r="G367" s="65">
        <v>65000</v>
      </c>
      <c r="H367" s="65">
        <v>85000</v>
      </c>
      <c r="I367" s="157">
        <v>96000</v>
      </c>
      <c r="J367" s="157">
        <v>96000</v>
      </c>
      <c r="K367" s="157">
        <v>49337.25</v>
      </c>
      <c r="L367" s="150">
        <f t="shared" si="409"/>
        <v>51.392968750000001</v>
      </c>
      <c r="M367" s="65">
        <v>0</v>
      </c>
      <c r="N367" s="65"/>
      <c r="O367" s="65"/>
      <c r="P367" s="65"/>
    </row>
    <row r="368" spans="1:16" ht="25.5" x14ac:dyDescent="0.2">
      <c r="A368" s="63">
        <v>3133</v>
      </c>
      <c r="B368" s="64" t="s">
        <v>225</v>
      </c>
      <c r="C368" s="65">
        <v>0</v>
      </c>
      <c r="D368" s="65">
        <v>0</v>
      </c>
      <c r="E368" s="65">
        <v>0</v>
      </c>
      <c r="F368" s="157">
        <v>0</v>
      </c>
      <c r="G368" s="188">
        <v>0</v>
      </c>
      <c r="H368" s="188">
        <v>0</v>
      </c>
      <c r="I368" s="188">
        <v>0</v>
      </c>
      <c r="J368" s="188">
        <v>0</v>
      </c>
      <c r="K368" s="188">
        <v>0</v>
      </c>
      <c r="L368" s="150">
        <v>0</v>
      </c>
      <c r="M368" s="65"/>
      <c r="N368" s="65"/>
      <c r="O368" s="65"/>
      <c r="P368" s="65"/>
    </row>
    <row r="369" spans="1:16" x14ac:dyDescent="0.2">
      <c r="A369" s="71">
        <v>32</v>
      </c>
      <c r="B369" s="72" t="s">
        <v>30</v>
      </c>
      <c r="C369" s="61">
        <f>(SUM(C371:C372))</f>
        <v>18889.43</v>
      </c>
      <c r="D369" s="73">
        <f t="shared" ref="D369:H369" si="438">(SUM(D370+D372))</f>
        <v>28269.958192315349</v>
      </c>
      <c r="E369" s="73">
        <f t="shared" si="438"/>
        <v>34906.098613046648</v>
      </c>
      <c r="F369" s="73">
        <f t="shared" si="438"/>
        <v>36725.396509390135</v>
      </c>
      <c r="G369" s="73">
        <f t="shared" si="438"/>
        <v>37525.4</v>
      </c>
      <c r="H369" s="73">
        <f t="shared" si="438"/>
        <v>37525.4</v>
      </c>
      <c r="I369" s="73">
        <f t="shared" ref="I369:J369" si="439">(SUM(I370+I372))</f>
        <v>37525.4</v>
      </c>
      <c r="J369" s="73">
        <f t="shared" si="439"/>
        <v>37525.4</v>
      </c>
      <c r="K369" s="73">
        <f t="shared" ref="K369" si="440">(SUM(K370+K372))</f>
        <v>14959.53</v>
      </c>
      <c r="L369" s="150">
        <f t="shared" si="409"/>
        <v>39.865078053798229</v>
      </c>
      <c r="M369" s="73">
        <f t="shared" ref="M369:O369" si="441">SUM(M370+M372)</f>
        <v>0</v>
      </c>
      <c r="N369" s="73">
        <f t="shared" si="441"/>
        <v>0</v>
      </c>
      <c r="O369" s="73">
        <f t="shared" si="441"/>
        <v>0</v>
      </c>
      <c r="P369" s="73">
        <f>SUM(P370+P372)</f>
        <v>0</v>
      </c>
    </row>
    <row r="370" spans="1:16" x14ac:dyDescent="0.2">
      <c r="A370" s="71">
        <v>321</v>
      </c>
      <c r="B370" s="72" t="s">
        <v>84</v>
      </c>
      <c r="C370" s="73">
        <f t="shared" ref="C370:K370" si="442">(SUM(C371))</f>
        <v>16364.03</v>
      </c>
      <c r="D370" s="73">
        <f t="shared" si="442"/>
        <v>26544.56168292521</v>
      </c>
      <c r="E370" s="73">
        <f t="shared" si="442"/>
        <v>33180.702103656513</v>
      </c>
      <c r="F370" s="73">
        <f t="shared" si="442"/>
        <v>35000</v>
      </c>
      <c r="G370" s="73">
        <f t="shared" si="442"/>
        <v>35000</v>
      </c>
      <c r="H370" s="73">
        <f t="shared" si="442"/>
        <v>35000</v>
      </c>
      <c r="I370" s="73">
        <f t="shared" si="442"/>
        <v>35000</v>
      </c>
      <c r="J370" s="73">
        <f t="shared" si="442"/>
        <v>35000</v>
      </c>
      <c r="K370" s="73">
        <f t="shared" si="442"/>
        <v>13715.53</v>
      </c>
      <c r="L370" s="150">
        <f t="shared" si="409"/>
        <v>39.18722857142857</v>
      </c>
      <c r="M370" s="73">
        <f t="shared" ref="M370:P370" si="443">SUM(M371)</f>
        <v>0</v>
      </c>
      <c r="N370" s="73">
        <f t="shared" si="443"/>
        <v>0</v>
      </c>
      <c r="O370" s="73">
        <f t="shared" si="443"/>
        <v>0</v>
      </c>
      <c r="P370" s="73">
        <f t="shared" si="443"/>
        <v>0</v>
      </c>
    </row>
    <row r="371" spans="1:16" ht="25.5" x14ac:dyDescent="0.2">
      <c r="A371" s="63">
        <v>3212</v>
      </c>
      <c r="B371" s="64" t="s">
        <v>188</v>
      </c>
      <c r="C371" s="188">
        <v>16364.03</v>
      </c>
      <c r="D371" s="65">
        <v>26544.56168292521</v>
      </c>
      <c r="E371" s="65">
        <v>33180.702103656513</v>
      </c>
      <c r="F371" s="65">
        <v>35000</v>
      </c>
      <c r="G371" s="65">
        <v>35000</v>
      </c>
      <c r="H371" s="65">
        <v>35000</v>
      </c>
      <c r="I371" s="65">
        <v>35000</v>
      </c>
      <c r="J371" s="65">
        <v>35000</v>
      </c>
      <c r="K371" s="65">
        <v>13715.53</v>
      </c>
      <c r="L371" s="150">
        <f t="shared" si="409"/>
        <v>39.18722857142857</v>
      </c>
      <c r="M371" s="91">
        <v>0</v>
      </c>
      <c r="N371" s="65"/>
      <c r="O371" s="65"/>
      <c r="P371" s="65"/>
    </row>
    <row r="372" spans="1:16" ht="25.5" x14ac:dyDescent="0.2">
      <c r="A372" s="59">
        <v>329</v>
      </c>
      <c r="B372" s="60" t="s">
        <v>150</v>
      </c>
      <c r="C372" s="61">
        <f>(SUM(C374+C375))</f>
        <v>2525.4</v>
      </c>
      <c r="D372" s="61">
        <f>(SUM(D374))</f>
        <v>1725.3965093901386</v>
      </c>
      <c r="E372" s="61">
        <f>(SUM(E374))</f>
        <v>1725.3965093901386</v>
      </c>
      <c r="F372" s="61">
        <f>(SUM(F374))</f>
        <v>1725.3965093901386</v>
      </c>
      <c r="G372" s="61">
        <v>2525.4</v>
      </c>
      <c r="H372" s="61">
        <v>2525.4</v>
      </c>
      <c r="I372" s="61">
        <v>2525.4</v>
      </c>
      <c r="J372" s="61">
        <v>2525.4</v>
      </c>
      <c r="K372" s="61">
        <v>1244</v>
      </c>
      <c r="L372" s="150">
        <f t="shared" si="409"/>
        <v>49.259523243842558</v>
      </c>
      <c r="M372" s="61">
        <f t="shared" ref="M372:P372" si="444">SUM(M374)</f>
        <v>0</v>
      </c>
      <c r="N372" s="61">
        <f t="shared" si="444"/>
        <v>0</v>
      </c>
      <c r="O372" s="61">
        <f t="shared" si="444"/>
        <v>0</v>
      </c>
      <c r="P372" s="61">
        <f t="shared" si="444"/>
        <v>0</v>
      </c>
    </row>
    <row r="373" spans="1:16" x14ac:dyDescent="0.2">
      <c r="A373" s="59">
        <v>3291</v>
      </c>
      <c r="B373" s="60" t="s">
        <v>311</v>
      </c>
      <c r="C373" s="61"/>
      <c r="D373" s="61"/>
      <c r="E373" s="61"/>
      <c r="F373" s="61"/>
      <c r="G373" s="61">
        <v>800</v>
      </c>
      <c r="H373" s="61">
        <v>800</v>
      </c>
      <c r="I373" s="61">
        <v>800</v>
      </c>
      <c r="J373" s="61">
        <v>800</v>
      </c>
      <c r="K373" s="61">
        <v>0</v>
      </c>
      <c r="L373" s="150">
        <f t="shared" si="409"/>
        <v>0</v>
      </c>
      <c r="M373" s="61"/>
      <c r="N373" s="61"/>
      <c r="O373" s="61"/>
      <c r="P373" s="61"/>
    </row>
    <row r="374" spans="1:16" x14ac:dyDescent="0.2">
      <c r="A374" s="63">
        <v>3295</v>
      </c>
      <c r="B374" s="64" t="s">
        <v>108</v>
      </c>
      <c r="C374" s="65">
        <v>800</v>
      </c>
      <c r="D374" s="65">
        <v>1725.3965093901386</v>
      </c>
      <c r="E374" s="65">
        <v>1725.3965093901386</v>
      </c>
      <c r="F374" s="65">
        <v>1725.3965093901386</v>
      </c>
      <c r="G374" s="65">
        <v>1725.3965093901386</v>
      </c>
      <c r="H374" s="65">
        <v>1725.3965093901386</v>
      </c>
      <c r="I374" s="65">
        <v>1725.3965093901386</v>
      </c>
      <c r="J374" s="65">
        <v>1725.3965093901386</v>
      </c>
      <c r="K374" s="65">
        <v>1244</v>
      </c>
      <c r="L374" s="150">
        <f t="shared" si="409"/>
        <v>72.099369230769241</v>
      </c>
      <c r="M374" s="65"/>
      <c r="N374" s="65"/>
      <c r="O374" s="65"/>
      <c r="P374" s="65"/>
    </row>
    <row r="375" spans="1:16" x14ac:dyDescent="0.2">
      <c r="A375" s="63">
        <v>3296</v>
      </c>
      <c r="B375" s="64" t="s">
        <v>213</v>
      </c>
      <c r="C375" s="65">
        <v>1725.4</v>
      </c>
      <c r="D375" s="65"/>
      <c r="E375" s="65"/>
      <c r="F375" s="65"/>
      <c r="G375" s="65"/>
      <c r="H375" s="65"/>
      <c r="I375" s="65"/>
      <c r="J375" s="65"/>
      <c r="K375" s="65"/>
      <c r="L375" s="150">
        <v>0</v>
      </c>
      <c r="M375" s="65"/>
      <c r="N375" s="65"/>
      <c r="O375" s="65"/>
      <c r="P375" s="65"/>
    </row>
    <row r="376" spans="1:16" ht="51" x14ac:dyDescent="0.2">
      <c r="A376" s="92" t="s">
        <v>178</v>
      </c>
      <c r="B376" s="93" t="s">
        <v>226</v>
      </c>
      <c r="C376" s="94">
        <f t="shared" ref="C376:F376" si="445">(SUM(C378))</f>
        <v>19995.57</v>
      </c>
      <c r="D376" s="94">
        <f t="shared" si="445"/>
        <v>3981.6842524387812</v>
      </c>
      <c r="E376" s="94">
        <f t="shared" si="445"/>
        <v>3981.6842524387812</v>
      </c>
      <c r="F376" s="94">
        <f t="shared" si="445"/>
        <v>30000</v>
      </c>
      <c r="G376" s="94">
        <f t="shared" ref="G376:I376" si="446">(SUM(G378))</f>
        <v>30000</v>
      </c>
      <c r="H376" s="94">
        <f t="shared" ref="H376" si="447">(SUM(H378))</f>
        <v>30000</v>
      </c>
      <c r="I376" s="94">
        <f t="shared" si="446"/>
        <v>35000</v>
      </c>
      <c r="J376" s="94">
        <f t="shared" ref="J376" si="448">(SUM(J378))</f>
        <v>35000</v>
      </c>
      <c r="K376" s="94">
        <f t="shared" ref="K376" si="449">(SUM(K378))</f>
        <v>20085.849999999999</v>
      </c>
      <c r="L376" s="150">
        <f t="shared" si="409"/>
        <v>57.388142857142853</v>
      </c>
      <c r="M376" s="94">
        <f t="shared" ref="M376:P376" si="450">SUM(M378)</f>
        <v>0</v>
      </c>
      <c r="N376" s="94">
        <f t="shared" si="450"/>
        <v>0</v>
      </c>
      <c r="O376" s="94">
        <f t="shared" si="450"/>
        <v>0</v>
      </c>
      <c r="P376" s="94">
        <f t="shared" si="450"/>
        <v>0</v>
      </c>
    </row>
    <row r="377" spans="1:16" x14ac:dyDescent="0.2">
      <c r="A377" s="95" t="s">
        <v>223</v>
      </c>
      <c r="B377" s="93" t="s">
        <v>206</v>
      </c>
      <c r="C377" s="94">
        <v>0</v>
      </c>
      <c r="D377" s="94">
        <v>0</v>
      </c>
      <c r="E377" s="94">
        <v>0</v>
      </c>
      <c r="F377" s="94">
        <v>0</v>
      </c>
      <c r="G377" s="94">
        <v>0</v>
      </c>
      <c r="H377" s="94">
        <v>0</v>
      </c>
      <c r="I377" s="94">
        <v>0</v>
      </c>
      <c r="J377" s="94">
        <v>0</v>
      </c>
      <c r="K377" s="94">
        <v>0</v>
      </c>
      <c r="L377" s="150">
        <v>0</v>
      </c>
      <c r="M377" s="94"/>
      <c r="N377" s="94"/>
      <c r="O377" s="94"/>
      <c r="P377" s="94"/>
    </row>
    <row r="378" spans="1:16" x14ac:dyDescent="0.2">
      <c r="A378" s="96">
        <v>3</v>
      </c>
      <c r="B378" s="72" t="s">
        <v>22</v>
      </c>
      <c r="C378" s="73">
        <f t="shared" ref="C378:K378" si="451">(SUM(C379))</f>
        <v>19995.57</v>
      </c>
      <c r="D378" s="73">
        <f t="shared" si="451"/>
        <v>3981.6842524387812</v>
      </c>
      <c r="E378" s="73">
        <f t="shared" si="451"/>
        <v>3981.6842524387812</v>
      </c>
      <c r="F378" s="73">
        <f t="shared" si="451"/>
        <v>30000</v>
      </c>
      <c r="G378" s="73">
        <f t="shared" si="451"/>
        <v>30000</v>
      </c>
      <c r="H378" s="73">
        <f t="shared" si="451"/>
        <v>30000</v>
      </c>
      <c r="I378" s="73">
        <f t="shared" si="451"/>
        <v>35000</v>
      </c>
      <c r="J378" s="73">
        <f t="shared" si="451"/>
        <v>35000</v>
      </c>
      <c r="K378" s="73">
        <f t="shared" si="451"/>
        <v>20085.849999999999</v>
      </c>
      <c r="L378" s="150">
        <f t="shared" si="409"/>
        <v>57.388142857142853</v>
      </c>
      <c r="M378" s="73">
        <f t="shared" ref="M378:P378" si="452">SUM(M379)</f>
        <v>0</v>
      </c>
      <c r="N378" s="73">
        <f t="shared" si="452"/>
        <v>0</v>
      </c>
      <c r="O378" s="73">
        <f t="shared" si="452"/>
        <v>0</v>
      </c>
      <c r="P378" s="73">
        <f t="shared" si="452"/>
        <v>0</v>
      </c>
    </row>
    <row r="379" spans="1:16" x14ac:dyDescent="0.2">
      <c r="A379" s="96">
        <v>32</v>
      </c>
      <c r="B379" s="72" t="s">
        <v>30</v>
      </c>
      <c r="C379" s="73">
        <f t="shared" ref="C379:H379" si="453">(SUM(C383))</f>
        <v>19995.57</v>
      </c>
      <c r="D379" s="73">
        <f t="shared" si="453"/>
        <v>3981.6842524387812</v>
      </c>
      <c r="E379" s="73">
        <f t="shared" si="453"/>
        <v>3981.6842524387812</v>
      </c>
      <c r="F379" s="73">
        <f t="shared" si="453"/>
        <v>30000</v>
      </c>
      <c r="G379" s="73">
        <f t="shared" si="453"/>
        <v>30000</v>
      </c>
      <c r="H379" s="73">
        <f t="shared" si="453"/>
        <v>30000</v>
      </c>
      <c r="I379" s="73">
        <f t="shared" ref="I379:J379" si="454">(SUM(I383))</f>
        <v>35000</v>
      </c>
      <c r="J379" s="73">
        <f t="shared" si="454"/>
        <v>35000</v>
      </c>
      <c r="K379" s="73">
        <f t="shared" ref="K379" si="455">(SUM(K383))</f>
        <v>20085.849999999999</v>
      </c>
      <c r="L379" s="150">
        <f t="shared" si="409"/>
        <v>57.388142857142853</v>
      </c>
      <c r="M379" s="73">
        <v>0</v>
      </c>
      <c r="N379" s="73">
        <f t="shared" ref="N379:P379" si="456">SUM(N383)</f>
        <v>0</v>
      </c>
      <c r="O379" s="73">
        <f t="shared" si="456"/>
        <v>0</v>
      </c>
      <c r="P379" s="73">
        <f t="shared" si="456"/>
        <v>0</v>
      </c>
    </row>
    <row r="380" spans="1:16" x14ac:dyDescent="0.2">
      <c r="A380" s="96">
        <v>321</v>
      </c>
      <c r="B380" s="72" t="s">
        <v>84</v>
      </c>
      <c r="C380" s="73">
        <f>(D380+E380+K380+L380+M380+N380+O380+P380)</f>
        <v>0</v>
      </c>
      <c r="D380" s="73">
        <v>0</v>
      </c>
      <c r="E380" s="73">
        <v>0</v>
      </c>
      <c r="F380" s="73">
        <v>0</v>
      </c>
      <c r="G380" s="73">
        <v>0</v>
      </c>
      <c r="H380" s="73">
        <v>0</v>
      </c>
      <c r="I380" s="73">
        <v>0</v>
      </c>
      <c r="J380" s="73">
        <v>0</v>
      </c>
      <c r="K380" s="73">
        <v>0</v>
      </c>
      <c r="L380" s="150">
        <v>0</v>
      </c>
      <c r="M380" s="73"/>
      <c r="N380" s="73"/>
      <c r="O380" s="73"/>
      <c r="P380" s="73"/>
    </row>
    <row r="381" spans="1:16" s="62" customFormat="1" x14ac:dyDescent="0.2">
      <c r="A381" s="97">
        <v>3211</v>
      </c>
      <c r="B381" s="64" t="s">
        <v>85</v>
      </c>
      <c r="C381" s="65">
        <f>(D381+E381+K381+L381+M381+N381+O381+P381)</f>
        <v>0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150">
        <v>0</v>
      </c>
      <c r="M381" s="65"/>
      <c r="N381" s="65"/>
      <c r="O381" s="65"/>
      <c r="P381" s="65"/>
    </row>
    <row r="382" spans="1:16" s="62" customFormat="1" x14ac:dyDescent="0.2">
      <c r="A382" s="97">
        <v>3213</v>
      </c>
      <c r="B382" s="64" t="s">
        <v>138</v>
      </c>
      <c r="C382" s="65">
        <f>(D382+E382+K382+L382+M382+N382+O382+P382)</f>
        <v>0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150">
        <v>0</v>
      </c>
      <c r="M382" s="65"/>
      <c r="N382" s="65"/>
      <c r="O382" s="65"/>
      <c r="P382" s="65"/>
    </row>
    <row r="383" spans="1:16" s="62" customFormat="1" x14ac:dyDescent="0.2">
      <c r="A383" s="96">
        <v>322</v>
      </c>
      <c r="B383" s="72" t="s">
        <v>140</v>
      </c>
      <c r="C383" s="73">
        <f t="shared" ref="C383:G383" si="457">(SUM(C384:C388))</f>
        <v>19995.57</v>
      </c>
      <c r="D383" s="73">
        <f t="shared" si="457"/>
        <v>3981.6842524387812</v>
      </c>
      <c r="E383" s="73">
        <f t="shared" si="457"/>
        <v>3981.6842524387812</v>
      </c>
      <c r="F383" s="73">
        <f t="shared" si="457"/>
        <v>30000</v>
      </c>
      <c r="G383" s="73">
        <f t="shared" si="457"/>
        <v>30000</v>
      </c>
      <c r="H383" s="73">
        <f t="shared" ref="H383" si="458">(SUM(H384:H388))</f>
        <v>30000</v>
      </c>
      <c r="I383" s="73">
        <f t="shared" ref="I383:J383" si="459">(SUM(I384:I388))</f>
        <v>35000</v>
      </c>
      <c r="J383" s="73">
        <f t="shared" si="459"/>
        <v>35000</v>
      </c>
      <c r="K383" s="73">
        <f t="shared" ref="K383" si="460">(SUM(K384:K388))</f>
        <v>20085.849999999999</v>
      </c>
      <c r="L383" s="150">
        <f t="shared" si="409"/>
        <v>57.388142857142853</v>
      </c>
      <c r="M383" s="73">
        <f t="shared" ref="M383:O383" si="461">SUM(M384:M388)</f>
        <v>0</v>
      </c>
      <c r="N383" s="73">
        <f t="shared" si="461"/>
        <v>0</v>
      </c>
      <c r="O383" s="73">
        <f t="shared" si="461"/>
        <v>0</v>
      </c>
      <c r="P383" s="73">
        <f>SUM(P384:P388)</f>
        <v>0</v>
      </c>
    </row>
    <row r="384" spans="1:16" ht="25.5" x14ac:dyDescent="0.2">
      <c r="A384" s="97">
        <v>3221</v>
      </c>
      <c r="B384" s="64" t="s">
        <v>227</v>
      </c>
      <c r="C384" s="65">
        <f>(D384+E384+K384+L384+M384+N384+O384+P384)</f>
        <v>0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150">
        <v>0</v>
      </c>
      <c r="M384" s="65"/>
      <c r="N384" s="65"/>
      <c r="O384" s="65"/>
      <c r="P384" s="65"/>
    </row>
    <row r="385" spans="1:16" x14ac:dyDescent="0.2">
      <c r="A385" s="97">
        <v>3222</v>
      </c>
      <c r="B385" s="64" t="s">
        <v>90</v>
      </c>
      <c r="C385" s="65">
        <v>19995.57</v>
      </c>
      <c r="D385" s="65">
        <v>3981.6842524387812</v>
      </c>
      <c r="E385" s="65">
        <v>3981.6842524387812</v>
      </c>
      <c r="F385" s="65">
        <v>30000</v>
      </c>
      <c r="G385" s="65">
        <v>30000</v>
      </c>
      <c r="H385" s="65">
        <v>30000</v>
      </c>
      <c r="I385" s="157">
        <v>35000</v>
      </c>
      <c r="J385" s="157">
        <v>35000</v>
      </c>
      <c r="K385" s="157">
        <v>20085.849999999999</v>
      </c>
      <c r="L385" s="150">
        <f t="shared" si="409"/>
        <v>57.388142857142853</v>
      </c>
      <c r="M385" s="65">
        <v>0</v>
      </c>
      <c r="N385" s="65"/>
      <c r="O385" s="65"/>
      <c r="P385" s="65"/>
    </row>
    <row r="386" spans="1:16" x14ac:dyDescent="0.2">
      <c r="A386" s="97">
        <v>3223</v>
      </c>
      <c r="B386" s="64" t="s">
        <v>91</v>
      </c>
      <c r="C386" s="65">
        <f t="shared" ref="C386:C397" si="462">(D386+E386+K386+L386+M386+N386+O386+P386)</f>
        <v>0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150">
        <v>0</v>
      </c>
      <c r="M386" s="65"/>
      <c r="N386" s="65"/>
      <c r="O386" s="65"/>
      <c r="P386" s="65"/>
    </row>
    <row r="387" spans="1:16" x14ac:dyDescent="0.2">
      <c r="A387" s="97">
        <v>3224</v>
      </c>
      <c r="B387" s="64" t="s">
        <v>228</v>
      </c>
      <c r="C387" s="65">
        <f t="shared" si="462"/>
        <v>0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150">
        <v>0</v>
      </c>
      <c r="M387" s="65"/>
      <c r="N387" s="65"/>
      <c r="O387" s="65"/>
      <c r="P387" s="65"/>
    </row>
    <row r="388" spans="1:16" x14ac:dyDescent="0.2">
      <c r="A388" s="97">
        <v>3225</v>
      </c>
      <c r="B388" s="64" t="s">
        <v>143</v>
      </c>
      <c r="C388" s="65">
        <f t="shared" si="462"/>
        <v>0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150">
        <v>0</v>
      </c>
      <c r="M388" s="65"/>
      <c r="N388" s="65"/>
      <c r="O388" s="65"/>
      <c r="P388" s="65"/>
    </row>
    <row r="389" spans="1:16" x14ac:dyDescent="0.2">
      <c r="A389" s="97">
        <v>3227</v>
      </c>
      <c r="B389" s="64" t="s">
        <v>94</v>
      </c>
      <c r="C389" s="65">
        <f t="shared" si="462"/>
        <v>0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150">
        <v>0</v>
      </c>
      <c r="M389" s="65"/>
      <c r="N389" s="65"/>
      <c r="O389" s="65"/>
      <c r="P389" s="65"/>
    </row>
    <row r="390" spans="1:16" s="62" customFormat="1" x14ac:dyDescent="0.2">
      <c r="A390" s="96">
        <v>323</v>
      </c>
      <c r="B390" s="72" t="s">
        <v>95</v>
      </c>
      <c r="C390" s="73">
        <f t="shared" si="462"/>
        <v>0</v>
      </c>
      <c r="D390" s="73">
        <f t="shared" ref="D390:G390" si="463">(SUM(D394))</f>
        <v>0</v>
      </c>
      <c r="E390" s="73">
        <f t="shared" si="463"/>
        <v>0</v>
      </c>
      <c r="F390" s="73">
        <f t="shared" si="463"/>
        <v>0</v>
      </c>
      <c r="G390" s="73">
        <f t="shared" si="463"/>
        <v>0</v>
      </c>
      <c r="H390" s="73">
        <f t="shared" ref="H390" si="464">(SUM(H394))</f>
        <v>0</v>
      </c>
      <c r="I390" s="73">
        <f t="shared" ref="I390:J390" si="465">(SUM(I394))</f>
        <v>0</v>
      </c>
      <c r="J390" s="73">
        <f t="shared" si="465"/>
        <v>0</v>
      </c>
      <c r="K390" s="73">
        <f t="shared" ref="K390" si="466">(SUM(K394))</f>
        <v>0</v>
      </c>
      <c r="L390" s="150">
        <v>0</v>
      </c>
      <c r="M390" s="73">
        <f t="shared" ref="M390:P390" si="467">SUM(M394)</f>
        <v>0</v>
      </c>
      <c r="N390" s="73">
        <f t="shared" si="467"/>
        <v>0</v>
      </c>
      <c r="O390" s="73">
        <f t="shared" si="467"/>
        <v>0</v>
      </c>
      <c r="P390" s="73">
        <f t="shared" si="467"/>
        <v>0</v>
      </c>
    </row>
    <row r="391" spans="1:16" x14ac:dyDescent="0.2">
      <c r="A391" s="97">
        <v>3231</v>
      </c>
      <c r="B391" s="64" t="s">
        <v>145</v>
      </c>
      <c r="C391" s="65">
        <f t="shared" si="462"/>
        <v>0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150">
        <v>0</v>
      </c>
      <c r="M391" s="65"/>
      <c r="N391" s="65"/>
      <c r="O391" s="65"/>
      <c r="P391" s="65"/>
    </row>
    <row r="392" spans="1:16" x14ac:dyDescent="0.2">
      <c r="A392" s="97">
        <v>3232</v>
      </c>
      <c r="B392" s="64" t="s">
        <v>209</v>
      </c>
      <c r="C392" s="65">
        <f t="shared" si="462"/>
        <v>0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150">
        <v>0</v>
      </c>
      <c r="M392" s="65"/>
      <c r="N392" s="65"/>
      <c r="O392" s="65"/>
      <c r="P392" s="65"/>
    </row>
    <row r="393" spans="1:16" x14ac:dyDescent="0.2">
      <c r="A393" s="97">
        <v>3234</v>
      </c>
      <c r="B393" s="64" t="s">
        <v>100</v>
      </c>
      <c r="C393" s="65">
        <f t="shared" si="462"/>
        <v>0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150">
        <v>0</v>
      </c>
      <c r="M393" s="65"/>
      <c r="N393" s="65"/>
      <c r="O393" s="65"/>
      <c r="P393" s="65"/>
    </row>
    <row r="394" spans="1:16" x14ac:dyDescent="0.2">
      <c r="A394" s="97">
        <v>3236</v>
      </c>
      <c r="B394" s="64" t="s">
        <v>148</v>
      </c>
      <c r="C394" s="65">
        <f t="shared" si="462"/>
        <v>0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150">
        <v>0</v>
      </c>
      <c r="M394" s="65"/>
      <c r="N394" s="65"/>
      <c r="O394" s="65"/>
      <c r="P394" s="65"/>
    </row>
    <row r="395" spans="1:16" x14ac:dyDescent="0.2">
      <c r="A395" s="97">
        <v>3239</v>
      </c>
      <c r="B395" s="64" t="s">
        <v>104</v>
      </c>
      <c r="C395" s="65">
        <f t="shared" si="462"/>
        <v>0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150">
        <v>0</v>
      </c>
      <c r="M395" s="65"/>
      <c r="N395" s="65"/>
      <c r="O395" s="65"/>
      <c r="P395" s="65"/>
    </row>
    <row r="396" spans="1:16" ht="25.5" x14ac:dyDescent="0.2">
      <c r="A396" s="98">
        <v>329</v>
      </c>
      <c r="B396" s="60" t="s">
        <v>229</v>
      </c>
      <c r="C396" s="73">
        <f t="shared" si="462"/>
        <v>0</v>
      </c>
      <c r="D396" s="99">
        <v>0</v>
      </c>
      <c r="E396" s="99">
        <v>0</v>
      </c>
      <c r="F396" s="99">
        <v>0</v>
      </c>
      <c r="G396" s="99">
        <v>0</v>
      </c>
      <c r="H396" s="99">
        <v>0</v>
      </c>
      <c r="I396" s="99">
        <v>0</v>
      </c>
      <c r="J396" s="99">
        <v>0</v>
      </c>
      <c r="K396" s="99">
        <v>0</v>
      </c>
      <c r="L396" s="150">
        <v>0</v>
      </c>
      <c r="M396" s="99"/>
      <c r="N396" s="99"/>
      <c r="O396" s="99"/>
      <c r="P396" s="99"/>
    </row>
    <row r="397" spans="1:16" x14ac:dyDescent="0.2">
      <c r="A397" s="97">
        <v>3299</v>
      </c>
      <c r="B397" s="64" t="s">
        <v>150</v>
      </c>
      <c r="C397" s="65">
        <f t="shared" si="462"/>
        <v>0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150">
        <v>0</v>
      </c>
      <c r="M397" s="65"/>
      <c r="N397" s="65"/>
      <c r="O397" s="65"/>
      <c r="P397" s="65"/>
    </row>
    <row r="398" spans="1:16" s="62" customFormat="1" x14ac:dyDescent="0.2">
      <c r="A398" s="97"/>
      <c r="B398" s="64"/>
      <c r="C398" s="65">
        <v>0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150">
        <v>0</v>
      </c>
      <c r="M398" s="65"/>
      <c r="N398" s="65"/>
      <c r="O398" s="65"/>
      <c r="P398" s="65"/>
    </row>
    <row r="399" spans="1:16" s="62" customFormat="1" ht="51" x14ac:dyDescent="0.2">
      <c r="A399" s="92" t="s">
        <v>178</v>
      </c>
      <c r="B399" s="93" t="s">
        <v>226</v>
      </c>
      <c r="C399" s="94">
        <f t="shared" ref="C399:F399" si="468">(SUM(C401))</f>
        <v>4002.97</v>
      </c>
      <c r="D399" s="94">
        <f t="shared" si="468"/>
        <v>15263.122967681995</v>
      </c>
      <c r="E399" s="94">
        <f t="shared" si="468"/>
        <v>15263.122967681995</v>
      </c>
      <c r="F399" s="94">
        <f t="shared" si="468"/>
        <v>8000</v>
      </c>
      <c r="G399" s="94">
        <f t="shared" ref="G399:I399" si="469">(SUM(G401))</f>
        <v>8000</v>
      </c>
      <c r="H399" s="94">
        <f t="shared" ref="H399" si="470">(SUM(H401))</f>
        <v>11000</v>
      </c>
      <c r="I399" s="94">
        <f t="shared" si="469"/>
        <v>12000</v>
      </c>
      <c r="J399" s="94">
        <f t="shared" ref="J399" si="471">(SUM(J401))</f>
        <v>12000</v>
      </c>
      <c r="K399" s="94">
        <f t="shared" ref="K399" si="472">(SUM(K401))</f>
        <v>6489.08</v>
      </c>
      <c r="L399" s="150">
        <f t="shared" si="409"/>
        <v>54.075666666666663</v>
      </c>
      <c r="M399" s="94">
        <f t="shared" ref="M399:P399" si="473">SUM(M401)</f>
        <v>0</v>
      </c>
      <c r="N399" s="94">
        <f t="shared" si="473"/>
        <v>0</v>
      </c>
      <c r="O399" s="94">
        <f t="shared" si="473"/>
        <v>0</v>
      </c>
      <c r="P399" s="94">
        <f t="shared" si="473"/>
        <v>0</v>
      </c>
    </row>
    <row r="400" spans="1:16" s="62" customFormat="1" ht="25.5" x14ac:dyDescent="0.2">
      <c r="A400" s="95" t="s">
        <v>230</v>
      </c>
      <c r="B400" s="93" t="s">
        <v>219</v>
      </c>
      <c r="C400" s="94">
        <v>0</v>
      </c>
      <c r="D400" s="94">
        <v>0</v>
      </c>
      <c r="E400" s="94">
        <v>0</v>
      </c>
      <c r="F400" s="94">
        <v>0</v>
      </c>
      <c r="G400" s="94">
        <v>0</v>
      </c>
      <c r="H400" s="94">
        <v>0</v>
      </c>
      <c r="I400" s="94">
        <v>0</v>
      </c>
      <c r="J400" s="94">
        <v>0</v>
      </c>
      <c r="K400" s="94">
        <v>0</v>
      </c>
      <c r="L400" s="150">
        <v>0</v>
      </c>
      <c r="M400" s="94"/>
      <c r="N400" s="94"/>
      <c r="O400" s="94"/>
      <c r="P400" s="94"/>
    </row>
    <row r="401" spans="1:16" s="62" customFormat="1" x14ac:dyDescent="0.2">
      <c r="A401" s="96">
        <v>3</v>
      </c>
      <c r="B401" s="72" t="s">
        <v>22</v>
      </c>
      <c r="C401" s="61">
        <f t="shared" ref="C401:K401" si="474">(SUM(C402))</f>
        <v>4002.97</v>
      </c>
      <c r="D401" s="73">
        <f t="shared" si="474"/>
        <v>15263.122967681995</v>
      </c>
      <c r="E401" s="73">
        <f t="shared" si="474"/>
        <v>15263.122967681995</v>
      </c>
      <c r="F401" s="73">
        <f t="shared" si="474"/>
        <v>8000</v>
      </c>
      <c r="G401" s="73">
        <f t="shared" si="474"/>
        <v>8000</v>
      </c>
      <c r="H401" s="73">
        <f t="shared" si="474"/>
        <v>11000</v>
      </c>
      <c r="I401" s="73">
        <f t="shared" si="474"/>
        <v>12000</v>
      </c>
      <c r="J401" s="73">
        <f t="shared" si="474"/>
        <v>12000</v>
      </c>
      <c r="K401" s="73">
        <f t="shared" si="474"/>
        <v>6489.08</v>
      </c>
      <c r="L401" s="150">
        <f t="shared" si="409"/>
        <v>54.075666666666663</v>
      </c>
      <c r="M401" s="73">
        <f t="shared" ref="M401:P401" si="475">SUM(M402)</f>
        <v>0</v>
      </c>
      <c r="N401" s="73">
        <f t="shared" si="475"/>
        <v>0</v>
      </c>
      <c r="O401" s="73">
        <f t="shared" si="475"/>
        <v>0</v>
      </c>
      <c r="P401" s="73">
        <f t="shared" si="475"/>
        <v>0</v>
      </c>
    </row>
    <row r="402" spans="1:16" s="62" customFormat="1" x14ac:dyDescent="0.2">
      <c r="A402" s="96">
        <v>32</v>
      </c>
      <c r="B402" s="72" t="s">
        <v>30</v>
      </c>
      <c r="C402" s="61">
        <f t="shared" ref="C402:F402" si="476">(SUM(C406))</f>
        <v>4002.97</v>
      </c>
      <c r="D402" s="73">
        <f t="shared" si="476"/>
        <v>15263.122967681995</v>
      </c>
      <c r="E402" s="73">
        <f t="shared" si="476"/>
        <v>15263.122967681995</v>
      </c>
      <c r="F402" s="73">
        <f t="shared" si="476"/>
        <v>8000</v>
      </c>
      <c r="G402" s="73">
        <f t="shared" ref="G402:I402" si="477">(SUM(G406))</f>
        <v>8000</v>
      </c>
      <c r="H402" s="73">
        <f t="shared" ref="H402" si="478">(SUM(H406))</f>
        <v>11000</v>
      </c>
      <c r="I402" s="73">
        <f t="shared" si="477"/>
        <v>12000</v>
      </c>
      <c r="J402" s="73">
        <f t="shared" ref="J402" si="479">(SUM(J406))</f>
        <v>12000</v>
      </c>
      <c r="K402" s="73">
        <f t="shared" ref="K402" si="480">(SUM(K406))</f>
        <v>6489.08</v>
      </c>
      <c r="L402" s="150">
        <f t="shared" si="409"/>
        <v>54.075666666666663</v>
      </c>
      <c r="M402" s="73">
        <v>0</v>
      </c>
      <c r="N402" s="73">
        <f>SUM(N406)</f>
        <v>0</v>
      </c>
      <c r="O402" s="73">
        <f>SUM(O406)</f>
        <v>0</v>
      </c>
      <c r="P402" s="73">
        <f>SUM(P406)</f>
        <v>0</v>
      </c>
    </row>
    <row r="403" spans="1:16" s="62" customFormat="1" x14ac:dyDescent="0.2">
      <c r="A403" s="96">
        <v>321</v>
      </c>
      <c r="B403" s="72" t="s">
        <v>84</v>
      </c>
      <c r="C403" s="73">
        <f>(D403+E403+K403+L403+M403+N403+O403+P403)</f>
        <v>0</v>
      </c>
      <c r="D403" s="73">
        <v>0</v>
      </c>
      <c r="E403" s="73">
        <v>0</v>
      </c>
      <c r="F403" s="73">
        <v>0</v>
      </c>
      <c r="G403" s="73">
        <v>0</v>
      </c>
      <c r="H403" s="73">
        <v>0</v>
      </c>
      <c r="I403" s="73">
        <v>0</v>
      </c>
      <c r="J403" s="73">
        <v>0</v>
      </c>
      <c r="K403" s="73">
        <v>0</v>
      </c>
      <c r="L403" s="150">
        <v>0</v>
      </c>
      <c r="M403" s="73"/>
      <c r="N403" s="73"/>
      <c r="O403" s="73"/>
      <c r="P403" s="73"/>
    </row>
    <row r="404" spans="1:16" x14ac:dyDescent="0.2">
      <c r="A404" s="97">
        <v>3211</v>
      </c>
      <c r="B404" s="64" t="s">
        <v>85</v>
      </c>
      <c r="C404" s="65">
        <f>(D404+E404+K404+L404+M404+N404+O404+P404)</f>
        <v>0</v>
      </c>
      <c r="D404" s="65">
        <v>0</v>
      </c>
      <c r="E404" s="65">
        <v>0</v>
      </c>
      <c r="F404" s="65">
        <v>0</v>
      </c>
      <c r="G404" s="65">
        <v>0</v>
      </c>
      <c r="H404" s="65">
        <v>0</v>
      </c>
      <c r="I404" s="65">
        <v>0</v>
      </c>
      <c r="J404" s="65">
        <v>0</v>
      </c>
      <c r="K404" s="65">
        <v>0</v>
      </c>
      <c r="L404" s="150">
        <v>0</v>
      </c>
      <c r="M404" s="65"/>
      <c r="N404" s="65"/>
      <c r="O404" s="65"/>
      <c r="P404" s="65"/>
    </row>
    <row r="405" spans="1:16" x14ac:dyDescent="0.2">
      <c r="A405" s="97">
        <v>3213</v>
      </c>
      <c r="B405" s="64" t="s">
        <v>138</v>
      </c>
      <c r="C405" s="65">
        <f>(D405+E405+K405+L405+M405+N405+O405+P405)</f>
        <v>0</v>
      </c>
      <c r="D405" s="65">
        <v>0</v>
      </c>
      <c r="E405" s="65">
        <v>0</v>
      </c>
      <c r="F405" s="65">
        <v>0</v>
      </c>
      <c r="G405" s="65">
        <v>0</v>
      </c>
      <c r="H405" s="65">
        <v>0</v>
      </c>
      <c r="I405" s="65">
        <v>0</v>
      </c>
      <c r="J405" s="65">
        <v>0</v>
      </c>
      <c r="K405" s="65">
        <v>0</v>
      </c>
      <c r="L405" s="150">
        <v>0</v>
      </c>
      <c r="M405" s="65"/>
      <c r="N405" s="65"/>
      <c r="O405" s="65"/>
      <c r="P405" s="65"/>
    </row>
    <row r="406" spans="1:16" s="62" customFormat="1" x14ac:dyDescent="0.2">
      <c r="A406" s="96">
        <v>322</v>
      </c>
      <c r="B406" s="72" t="s">
        <v>140</v>
      </c>
      <c r="C406" s="73">
        <f t="shared" ref="C406:G406" si="481">(SUM(C407:C411))</f>
        <v>4002.97</v>
      </c>
      <c r="D406" s="73">
        <f t="shared" si="481"/>
        <v>15263.122967681995</v>
      </c>
      <c r="E406" s="73">
        <f t="shared" si="481"/>
        <v>15263.122967681995</v>
      </c>
      <c r="F406" s="73">
        <f t="shared" si="481"/>
        <v>8000</v>
      </c>
      <c r="G406" s="73">
        <f t="shared" si="481"/>
        <v>8000</v>
      </c>
      <c r="H406" s="73">
        <f>(SUM(H407:H418))</f>
        <v>11000</v>
      </c>
      <c r="I406" s="73">
        <f>(SUM(I407:I418))</f>
        <v>12000</v>
      </c>
      <c r="J406" s="73">
        <f>(SUM(J407:J418))</f>
        <v>12000</v>
      </c>
      <c r="K406" s="73">
        <f>(SUM(K407:K418))</f>
        <v>6489.08</v>
      </c>
      <c r="L406" s="150">
        <f>K406/J406*100</f>
        <v>54.075666666666663</v>
      </c>
      <c r="M406" s="73">
        <f>SUM(M407:M411)</f>
        <v>0</v>
      </c>
      <c r="N406" s="73">
        <f>SUM(N407:N411)</f>
        <v>0</v>
      </c>
      <c r="O406" s="73">
        <f>SUM(O407:O411)</f>
        <v>0</v>
      </c>
      <c r="P406" s="73">
        <f>SUM(P407:P411)</f>
        <v>0</v>
      </c>
    </row>
    <row r="407" spans="1:16" s="62" customFormat="1" ht="25.5" x14ac:dyDescent="0.2">
      <c r="A407" s="97">
        <v>3221</v>
      </c>
      <c r="B407" s="64" t="s">
        <v>227</v>
      </c>
      <c r="C407" s="65">
        <f>(D407+E407+K407+L407+M407+N407+O407+P407)</f>
        <v>0</v>
      </c>
      <c r="D407" s="65">
        <v>0</v>
      </c>
      <c r="E407" s="65">
        <v>0</v>
      </c>
      <c r="F407" s="65">
        <v>0</v>
      </c>
      <c r="G407" s="65">
        <v>0</v>
      </c>
      <c r="H407" s="65">
        <v>0</v>
      </c>
      <c r="I407" s="65">
        <v>0</v>
      </c>
      <c r="J407" s="65">
        <v>0</v>
      </c>
      <c r="K407" s="65">
        <v>0</v>
      </c>
      <c r="L407" s="150">
        <v>0</v>
      </c>
      <c r="M407" s="65"/>
      <c r="N407" s="65"/>
      <c r="O407" s="65"/>
      <c r="P407" s="65"/>
    </row>
    <row r="408" spans="1:16" s="62" customFormat="1" x14ac:dyDescent="0.2">
      <c r="A408" s="97">
        <v>3222</v>
      </c>
      <c r="B408" s="64" t="s">
        <v>90</v>
      </c>
      <c r="C408" s="65">
        <v>4002.97</v>
      </c>
      <c r="D408" s="65">
        <v>15263.122967681995</v>
      </c>
      <c r="E408" s="65">
        <v>15263.122967681995</v>
      </c>
      <c r="F408" s="65">
        <v>8000</v>
      </c>
      <c r="G408" s="65">
        <v>8000</v>
      </c>
      <c r="H408" s="65">
        <v>8000</v>
      </c>
      <c r="I408" s="65">
        <v>8000</v>
      </c>
      <c r="J408" s="65">
        <v>8000</v>
      </c>
      <c r="K408" s="65">
        <v>5741.84</v>
      </c>
      <c r="L408" s="150">
        <f t="shared" ref="L408:L467" si="482">K408/J408*100</f>
        <v>71.772999999999996</v>
      </c>
      <c r="M408" s="65">
        <v>0</v>
      </c>
      <c r="N408" s="65"/>
      <c r="O408" s="65"/>
      <c r="P408" s="65"/>
    </row>
    <row r="409" spans="1:16" x14ac:dyDescent="0.2">
      <c r="A409" s="97">
        <v>3223</v>
      </c>
      <c r="B409" s="64" t="s">
        <v>91</v>
      </c>
      <c r="C409" s="65">
        <f t="shared" ref="C409:C414" si="483">(D409+E409+K409+L409+M409+N409+O409+P409)</f>
        <v>0</v>
      </c>
      <c r="D409" s="65">
        <v>0</v>
      </c>
      <c r="E409" s="65">
        <v>0</v>
      </c>
      <c r="F409" s="65">
        <v>0</v>
      </c>
      <c r="G409" s="65">
        <v>0</v>
      </c>
      <c r="H409" s="65">
        <v>0</v>
      </c>
      <c r="I409" s="65">
        <v>0</v>
      </c>
      <c r="J409" s="65">
        <v>0</v>
      </c>
      <c r="K409" s="65">
        <v>0</v>
      </c>
      <c r="L409" s="150">
        <v>0</v>
      </c>
      <c r="M409" s="65"/>
      <c r="N409" s="65"/>
      <c r="O409" s="65"/>
      <c r="P409" s="65"/>
    </row>
    <row r="410" spans="1:16" s="62" customFormat="1" x14ac:dyDescent="0.2">
      <c r="A410" s="97">
        <v>3224</v>
      </c>
      <c r="B410" s="64" t="s">
        <v>228</v>
      </c>
      <c r="C410" s="65">
        <f t="shared" si="483"/>
        <v>0</v>
      </c>
      <c r="D410" s="65">
        <v>0</v>
      </c>
      <c r="E410" s="65">
        <v>0</v>
      </c>
      <c r="F410" s="65">
        <v>0</v>
      </c>
      <c r="G410" s="65">
        <v>0</v>
      </c>
      <c r="H410" s="65">
        <v>0</v>
      </c>
      <c r="I410" s="65">
        <v>0</v>
      </c>
      <c r="J410" s="65">
        <v>0</v>
      </c>
      <c r="K410" s="65">
        <v>0</v>
      </c>
      <c r="L410" s="150">
        <v>0</v>
      </c>
      <c r="M410" s="65"/>
      <c r="N410" s="65"/>
      <c r="O410" s="65"/>
      <c r="P410" s="65"/>
    </row>
    <row r="411" spans="1:16" x14ac:dyDescent="0.2">
      <c r="A411" s="97">
        <v>3225</v>
      </c>
      <c r="B411" s="64" t="s">
        <v>143</v>
      </c>
      <c r="C411" s="65">
        <f t="shared" si="483"/>
        <v>0</v>
      </c>
      <c r="D411" s="65">
        <v>0</v>
      </c>
      <c r="E411" s="65">
        <v>0</v>
      </c>
      <c r="F411" s="65">
        <v>0</v>
      </c>
      <c r="G411" s="65">
        <v>0</v>
      </c>
      <c r="H411" s="65">
        <v>0</v>
      </c>
      <c r="I411" s="65">
        <v>0</v>
      </c>
      <c r="J411" s="65">
        <v>0</v>
      </c>
      <c r="K411" s="65">
        <v>0</v>
      </c>
      <c r="L411" s="150">
        <v>0</v>
      </c>
      <c r="M411" s="65"/>
      <c r="N411" s="65"/>
      <c r="O411" s="65"/>
      <c r="P411" s="65"/>
    </row>
    <row r="412" spans="1:16" s="62" customFormat="1" x14ac:dyDescent="0.2">
      <c r="A412" s="97">
        <v>3227</v>
      </c>
      <c r="B412" s="64" t="s">
        <v>94</v>
      </c>
      <c r="C412" s="65">
        <f t="shared" si="483"/>
        <v>0</v>
      </c>
      <c r="D412" s="65">
        <v>0</v>
      </c>
      <c r="E412" s="65">
        <v>0</v>
      </c>
      <c r="F412" s="65">
        <v>0</v>
      </c>
      <c r="G412" s="65">
        <v>0</v>
      </c>
      <c r="H412" s="65">
        <v>0</v>
      </c>
      <c r="I412" s="65">
        <v>0</v>
      </c>
      <c r="J412" s="65">
        <v>0</v>
      </c>
      <c r="K412" s="65">
        <v>0</v>
      </c>
      <c r="L412" s="150">
        <v>0</v>
      </c>
      <c r="M412" s="65"/>
      <c r="N412" s="65"/>
      <c r="O412" s="65"/>
      <c r="P412" s="65"/>
    </row>
    <row r="413" spans="1:16" s="62" customFormat="1" x14ac:dyDescent="0.2">
      <c r="A413" s="96">
        <v>323</v>
      </c>
      <c r="B413" s="72" t="s">
        <v>95</v>
      </c>
      <c r="C413" s="73">
        <f t="shared" si="483"/>
        <v>0</v>
      </c>
      <c r="D413" s="73">
        <f t="shared" ref="D413:G413" si="484">(SUM(D417))</f>
        <v>0</v>
      </c>
      <c r="E413" s="73">
        <f t="shared" si="484"/>
        <v>0</v>
      </c>
      <c r="F413" s="73">
        <f t="shared" si="484"/>
        <v>0</v>
      </c>
      <c r="G413" s="73">
        <f t="shared" si="484"/>
        <v>0</v>
      </c>
      <c r="H413" s="73">
        <f t="shared" ref="H413" si="485">(SUM(H417))</f>
        <v>0</v>
      </c>
      <c r="I413" s="73">
        <f t="shared" ref="I413:J413" si="486">(SUM(I417))</f>
        <v>0</v>
      </c>
      <c r="J413" s="73">
        <f t="shared" si="486"/>
        <v>0</v>
      </c>
      <c r="K413" s="73">
        <f t="shared" ref="K413" si="487">(SUM(K417))</f>
        <v>0</v>
      </c>
      <c r="L413" s="150">
        <v>0</v>
      </c>
      <c r="M413" s="73">
        <f>SUM(M417)</f>
        <v>0</v>
      </c>
      <c r="N413" s="73">
        <f>SUM(N417)</f>
        <v>0</v>
      </c>
      <c r="O413" s="73">
        <f>SUM(O417)</f>
        <v>0</v>
      </c>
      <c r="P413" s="73">
        <f>SUM(P417)</f>
        <v>0</v>
      </c>
    </row>
    <row r="414" spans="1:16" x14ac:dyDescent="0.2">
      <c r="A414" s="97">
        <v>3231</v>
      </c>
      <c r="B414" s="64" t="s">
        <v>145</v>
      </c>
      <c r="C414" s="65">
        <f t="shared" si="483"/>
        <v>0</v>
      </c>
      <c r="D414" s="65">
        <v>0</v>
      </c>
      <c r="E414" s="65">
        <v>0</v>
      </c>
      <c r="F414" s="65">
        <v>0</v>
      </c>
      <c r="G414" s="65">
        <v>0</v>
      </c>
      <c r="H414" s="65">
        <v>0</v>
      </c>
      <c r="I414" s="65">
        <v>0</v>
      </c>
      <c r="J414" s="65">
        <v>0</v>
      </c>
      <c r="K414" s="65">
        <v>0</v>
      </c>
      <c r="L414" s="150">
        <v>0</v>
      </c>
      <c r="M414" s="65"/>
      <c r="N414" s="65"/>
      <c r="O414" s="65"/>
      <c r="P414" s="65"/>
    </row>
    <row r="415" spans="1:16" x14ac:dyDescent="0.2">
      <c r="A415" s="97">
        <v>3232</v>
      </c>
      <c r="B415" s="64" t="s">
        <v>209</v>
      </c>
      <c r="C415" s="65">
        <v>0</v>
      </c>
      <c r="D415" s="65">
        <v>0</v>
      </c>
      <c r="E415" s="65">
        <v>0</v>
      </c>
      <c r="F415" s="65">
        <v>0</v>
      </c>
      <c r="G415" s="65">
        <v>0</v>
      </c>
      <c r="H415" s="65">
        <v>2000</v>
      </c>
      <c r="I415" s="65">
        <v>2000</v>
      </c>
      <c r="J415" s="65">
        <v>2000</v>
      </c>
      <c r="K415" s="65">
        <v>305</v>
      </c>
      <c r="L415" s="150">
        <f t="shared" si="482"/>
        <v>15.25</v>
      </c>
      <c r="M415" s="65"/>
      <c r="N415" s="65"/>
      <c r="O415" s="65"/>
      <c r="P415" s="65"/>
    </row>
    <row r="416" spans="1:16" s="62" customFormat="1" x14ac:dyDescent="0.2">
      <c r="A416" s="97">
        <v>3234</v>
      </c>
      <c r="B416" s="64" t="s">
        <v>100</v>
      </c>
      <c r="C416" s="65">
        <f>(D416+E416+K416+L416+M416+N416+O416+P416)</f>
        <v>0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150">
        <v>0</v>
      </c>
      <c r="M416" s="65"/>
      <c r="N416" s="65"/>
      <c r="O416" s="65"/>
      <c r="P416" s="65"/>
    </row>
    <row r="417" spans="1:16" s="62" customFormat="1" x14ac:dyDescent="0.2">
      <c r="A417" s="97">
        <v>3236</v>
      </c>
      <c r="B417" s="64" t="s">
        <v>148</v>
      </c>
      <c r="C417" s="65">
        <f>(D417+E417+K417+L417+M417+N417+O417+P417)</f>
        <v>0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150">
        <v>0</v>
      </c>
      <c r="M417" s="65"/>
      <c r="N417" s="65"/>
      <c r="O417" s="65"/>
      <c r="P417" s="65"/>
    </row>
    <row r="418" spans="1:16" s="62" customFormat="1" x14ac:dyDescent="0.2">
      <c r="A418" s="97">
        <v>3239</v>
      </c>
      <c r="B418" s="64" t="s">
        <v>104</v>
      </c>
      <c r="C418" s="65">
        <v>0</v>
      </c>
      <c r="D418" s="65">
        <v>0</v>
      </c>
      <c r="E418" s="65">
        <v>0</v>
      </c>
      <c r="F418" s="65">
        <v>0</v>
      </c>
      <c r="G418" s="65">
        <v>0</v>
      </c>
      <c r="H418" s="65">
        <v>1000</v>
      </c>
      <c r="I418" s="157">
        <v>2000</v>
      </c>
      <c r="J418" s="157">
        <v>2000</v>
      </c>
      <c r="K418" s="157">
        <v>442.24</v>
      </c>
      <c r="L418" s="150">
        <f t="shared" si="482"/>
        <v>22.112000000000002</v>
      </c>
      <c r="M418" s="65"/>
      <c r="N418" s="65"/>
      <c r="O418" s="65"/>
      <c r="P418" s="65"/>
    </row>
    <row r="419" spans="1:16" ht="25.5" x14ac:dyDescent="0.2">
      <c r="A419" s="98">
        <v>329</v>
      </c>
      <c r="B419" s="60" t="s">
        <v>229</v>
      </c>
      <c r="C419" s="73">
        <f>(D419+E419+K419+L419+M419+N419+O419+P419)</f>
        <v>0</v>
      </c>
      <c r="D419" s="99">
        <v>0</v>
      </c>
      <c r="E419" s="99">
        <v>0</v>
      </c>
      <c r="F419" s="99">
        <v>0</v>
      </c>
      <c r="G419" s="99">
        <v>0</v>
      </c>
      <c r="H419" s="99">
        <v>0</v>
      </c>
      <c r="I419" s="99">
        <v>0</v>
      </c>
      <c r="J419" s="99">
        <v>0</v>
      </c>
      <c r="K419" s="99">
        <v>0</v>
      </c>
      <c r="L419" s="150">
        <v>0</v>
      </c>
      <c r="M419" s="99"/>
      <c r="N419" s="99"/>
      <c r="O419" s="99"/>
      <c r="P419" s="99"/>
    </row>
    <row r="420" spans="1:16" s="62" customFormat="1" x14ac:dyDescent="0.2">
      <c r="A420" s="97">
        <v>3299</v>
      </c>
      <c r="B420" s="64" t="s">
        <v>150</v>
      </c>
      <c r="C420" s="65">
        <f>(D420+E420+K420+L420+M420+N420+O420+P420)</f>
        <v>0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150">
        <v>0</v>
      </c>
      <c r="M420" s="65"/>
      <c r="N420" s="65"/>
      <c r="O420" s="65"/>
      <c r="P420" s="65"/>
    </row>
    <row r="421" spans="1:16" s="62" customFormat="1" x14ac:dyDescent="0.2">
      <c r="A421" s="97"/>
      <c r="B421" s="64"/>
      <c r="C421" s="65">
        <v>0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150">
        <v>0</v>
      </c>
      <c r="M421" s="65"/>
      <c r="N421" s="65"/>
      <c r="O421" s="65"/>
      <c r="P421" s="65"/>
    </row>
    <row r="422" spans="1:16" s="62" customFormat="1" ht="51" x14ac:dyDescent="0.2">
      <c r="A422" s="55" t="s">
        <v>172</v>
      </c>
      <c r="B422" s="56" t="s">
        <v>232</v>
      </c>
      <c r="C422" s="202">
        <f t="shared" ref="C422:F422" si="488">(SUM(C424))</f>
        <v>12842.32</v>
      </c>
      <c r="D422" s="57">
        <f t="shared" si="488"/>
        <v>19377.530028535402</v>
      </c>
      <c r="E422" s="57">
        <f t="shared" si="488"/>
        <v>19377.530028535402</v>
      </c>
      <c r="F422" s="57">
        <f t="shared" si="488"/>
        <v>21910.7458271949</v>
      </c>
      <c r="G422" s="57">
        <f t="shared" ref="G422:I422" si="489">(SUM(G424))</f>
        <v>21910.7458271949</v>
      </c>
      <c r="H422" s="57">
        <f t="shared" ref="H422" si="490">(SUM(H424))</f>
        <v>22910.7458271949</v>
      </c>
      <c r="I422" s="83">
        <f t="shared" si="489"/>
        <v>57000</v>
      </c>
      <c r="J422" s="83">
        <f t="shared" ref="J422" si="491">(SUM(J424))</f>
        <v>57000</v>
      </c>
      <c r="K422" s="83">
        <f t="shared" ref="K422" si="492">(SUM(K424))</f>
        <v>34425.74</v>
      </c>
      <c r="L422" s="150">
        <f t="shared" si="482"/>
        <v>60.396035087719291</v>
      </c>
      <c r="M422" s="57">
        <f t="shared" ref="M422:P422" si="493">SUM(M424)</f>
        <v>0</v>
      </c>
      <c r="N422" s="57">
        <f t="shared" si="493"/>
        <v>0</v>
      </c>
      <c r="O422" s="57">
        <f t="shared" si="493"/>
        <v>0</v>
      </c>
      <c r="P422" s="57">
        <f t="shared" si="493"/>
        <v>0</v>
      </c>
    </row>
    <row r="423" spans="1:16" x14ac:dyDescent="0.2">
      <c r="A423" s="58" t="s">
        <v>223</v>
      </c>
      <c r="B423" s="56" t="s">
        <v>206</v>
      </c>
      <c r="C423" s="57">
        <v>0</v>
      </c>
      <c r="D423" s="57">
        <v>0</v>
      </c>
      <c r="E423" s="57">
        <v>0</v>
      </c>
      <c r="F423" s="57">
        <v>0</v>
      </c>
      <c r="G423" s="57">
        <v>0</v>
      </c>
      <c r="H423" s="57">
        <v>0</v>
      </c>
      <c r="I423" s="57">
        <v>0</v>
      </c>
      <c r="J423" s="57">
        <v>0</v>
      </c>
      <c r="K423" s="57">
        <v>0</v>
      </c>
      <c r="L423" s="150">
        <v>0</v>
      </c>
      <c r="M423" s="57"/>
      <c r="N423" s="57"/>
      <c r="O423" s="57"/>
      <c r="P423" s="57"/>
    </row>
    <row r="424" spans="1:16" x14ac:dyDescent="0.2">
      <c r="A424" s="59">
        <v>3</v>
      </c>
      <c r="B424" s="60" t="s">
        <v>22</v>
      </c>
      <c r="C424" s="61">
        <v>12842.32</v>
      </c>
      <c r="D424" s="61">
        <f t="shared" ref="D424:H424" si="494">(SUM(D425+D432))</f>
        <v>19377.530028535402</v>
      </c>
      <c r="E424" s="61">
        <f t="shared" si="494"/>
        <v>19377.530028535402</v>
      </c>
      <c r="F424" s="61">
        <f t="shared" si="494"/>
        <v>21910.7458271949</v>
      </c>
      <c r="G424" s="61">
        <f t="shared" si="494"/>
        <v>21910.7458271949</v>
      </c>
      <c r="H424" s="61">
        <f t="shared" si="494"/>
        <v>22910.7458271949</v>
      </c>
      <c r="I424" s="61">
        <f t="shared" ref="I424:J424" si="495">(SUM(I425+I432))</f>
        <v>57000</v>
      </c>
      <c r="J424" s="61">
        <f t="shared" si="495"/>
        <v>57000</v>
      </c>
      <c r="K424" s="61">
        <f t="shared" ref="K424" si="496">(SUM(K425+K432))</f>
        <v>34425.74</v>
      </c>
      <c r="L424" s="150">
        <f t="shared" si="482"/>
        <v>60.396035087719291</v>
      </c>
      <c r="M424" s="61">
        <f t="shared" ref="M424:O424" si="497">SUM(M425+M432)</f>
        <v>0</v>
      </c>
      <c r="N424" s="61">
        <f t="shared" si="497"/>
        <v>0</v>
      </c>
      <c r="O424" s="61">
        <f t="shared" si="497"/>
        <v>0</v>
      </c>
      <c r="P424" s="61">
        <f>SUM(P425+P432)</f>
        <v>0</v>
      </c>
    </row>
    <row r="425" spans="1:16" s="62" customFormat="1" x14ac:dyDescent="0.2">
      <c r="A425" s="59">
        <v>31</v>
      </c>
      <c r="B425" s="60" t="s">
        <v>23</v>
      </c>
      <c r="C425" s="61">
        <f>(SUM(C426,C428,C430))</f>
        <v>12842.32</v>
      </c>
      <c r="D425" s="61">
        <f t="shared" ref="D425:G425" si="498">(SUM(D426+D428+D430))</f>
        <v>18050.301944389143</v>
      </c>
      <c r="E425" s="61">
        <f t="shared" si="498"/>
        <v>18050.301944389143</v>
      </c>
      <c r="F425" s="61">
        <f t="shared" si="498"/>
        <v>20583.5158271949</v>
      </c>
      <c r="G425" s="61">
        <f t="shared" si="498"/>
        <v>20583.5158271949</v>
      </c>
      <c r="H425" s="61">
        <f t="shared" ref="H425" si="499">(SUM(H426+H428+H430))</f>
        <v>21583.5158271949</v>
      </c>
      <c r="I425" s="61">
        <f t="shared" ref="I425:J425" si="500">(SUM(I426+I428+I430))</f>
        <v>55500</v>
      </c>
      <c r="J425" s="61">
        <f t="shared" si="500"/>
        <v>55500</v>
      </c>
      <c r="K425" s="61">
        <f t="shared" ref="K425" si="501">(SUM(K426+K428+K430))</f>
        <v>33767.5</v>
      </c>
      <c r="L425" s="150">
        <f t="shared" si="482"/>
        <v>60.842342342342334</v>
      </c>
      <c r="M425" s="61">
        <f t="shared" ref="M425:O425" si="502">SUM(M426+M428+M430)</f>
        <v>0</v>
      </c>
      <c r="N425" s="61">
        <f t="shared" si="502"/>
        <v>0</v>
      </c>
      <c r="O425" s="61">
        <f t="shared" si="502"/>
        <v>0</v>
      </c>
      <c r="P425" s="61">
        <f>SUM(P426+P428+P430)</f>
        <v>0</v>
      </c>
    </row>
    <row r="426" spans="1:16" s="62" customFormat="1" x14ac:dyDescent="0.2">
      <c r="A426" s="59">
        <v>311</v>
      </c>
      <c r="B426" s="60" t="s">
        <v>186</v>
      </c>
      <c r="C426" s="61">
        <f t="shared" ref="C426:K426" si="503">(SUM(C427))</f>
        <v>10680.1</v>
      </c>
      <c r="D426" s="61">
        <f t="shared" si="503"/>
        <v>14466.786117194239</v>
      </c>
      <c r="E426" s="61">
        <f t="shared" si="503"/>
        <v>14466.786117194239</v>
      </c>
      <c r="F426" s="61">
        <f t="shared" si="503"/>
        <v>17000</v>
      </c>
      <c r="G426" s="61">
        <f t="shared" si="503"/>
        <v>17000</v>
      </c>
      <c r="H426" s="61">
        <f t="shared" si="503"/>
        <v>18000</v>
      </c>
      <c r="I426" s="61">
        <f t="shared" si="503"/>
        <v>48000</v>
      </c>
      <c r="J426" s="61">
        <f t="shared" si="503"/>
        <v>48000</v>
      </c>
      <c r="K426" s="61">
        <f t="shared" si="503"/>
        <v>28298.3</v>
      </c>
      <c r="L426" s="150">
        <f t="shared" si="482"/>
        <v>58.954791666666665</v>
      </c>
      <c r="M426" s="61">
        <f t="shared" ref="M426:P426" si="504">SUM(M427)</f>
        <v>0</v>
      </c>
      <c r="N426" s="61">
        <f t="shared" si="504"/>
        <v>0</v>
      </c>
      <c r="O426" s="61">
        <f t="shared" si="504"/>
        <v>0</v>
      </c>
      <c r="P426" s="61">
        <f t="shared" si="504"/>
        <v>0</v>
      </c>
    </row>
    <row r="427" spans="1:16" s="62" customFormat="1" x14ac:dyDescent="0.2">
      <c r="A427" s="63">
        <v>3111</v>
      </c>
      <c r="B427" s="64" t="s">
        <v>78</v>
      </c>
      <c r="C427" s="188">
        <v>10680.1</v>
      </c>
      <c r="D427" s="65">
        <v>14466.786117194239</v>
      </c>
      <c r="E427" s="65">
        <v>14466.786117194239</v>
      </c>
      <c r="F427" s="65">
        <v>17000</v>
      </c>
      <c r="G427" s="65">
        <v>17000</v>
      </c>
      <c r="H427" s="65">
        <v>18000</v>
      </c>
      <c r="I427" s="157">
        <v>48000</v>
      </c>
      <c r="J427" s="157">
        <v>48000</v>
      </c>
      <c r="K427" s="157">
        <v>28298.3</v>
      </c>
      <c r="L427" s="150">
        <f t="shared" si="482"/>
        <v>58.954791666666665</v>
      </c>
      <c r="M427" s="65">
        <v>0</v>
      </c>
      <c r="N427" s="65"/>
      <c r="O427" s="65"/>
      <c r="P427" s="65"/>
    </row>
    <row r="428" spans="1:16" x14ac:dyDescent="0.2">
      <c r="A428" s="59">
        <v>312</v>
      </c>
      <c r="B428" s="60" t="s">
        <v>81</v>
      </c>
      <c r="C428" s="61">
        <f t="shared" ref="C428:K428" si="505">(SUM(C429))</f>
        <v>400</v>
      </c>
      <c r="D428" s="61">
        <f t="shared" si="505"/>
        <v>929.05965890238235</v>
      </c>
      <c r="E428" s="61">
        <f t="shared" si="505"/>
        <v>929.05965890238235</v>
      </c>
      <c r="F428" s="61">
        <f t="shared" si="505"/>
        <v>929.05965890238235</v>
      </c>
      <c r="G428" s="61">
        <f t="shared" si="505"/>
        <v>929.05965890238235</v>
      </c>
      <c r="H428" s="61">
        <f t="shared" si="505"/>
        <v>929.05965890238235</v>
      </c>
      <c r="I428" s="61">
        <f t="shared" si="505"/>
        <v>1500</v>
      </c>
      <c r="J428" s="61">
        <f t="shared" si="505"/>
        <v>1500</v>
      </c>
      <c r="K428" s="61">
        <f t="shared" si="505"/>
        <v>800</v>
      </c>
      <c r="L428" s="150">
        <f t="shared" si="482"/>
        <v>53.333333333333336</v>
      </c>
      <c r="M428" s="61">
        <f t="shared" ref="M428:P428" si="506">SUM(M429)</f>
        <v>0</v>
      </c>
      <c r="N428" s="61">
        <f t="shared" si="506"/>
        <v>0</v>
      </c>
      <c r="O428" s="61">
        <f t="shared" si="506"/>
        <v>0</v>
      </c>
      <c r="P428" s="61">
        <f t="shared" si="506"/>
        <v>0</v>
      </c>
    </row>
    <row r="429" spans="1:16" x14ac:dyDescent="0.2">
      <c r="A429" s="63">
        <v>3121</v>
      </c>
      <c r="B429" s="64" t="s">
        <v>81</v>
      </c>
      <c r="C429" s="188">
        <v>400</v>
      </c>
      <c r="D429" s="65">
        <v>929.05965890238235</v>
      </c>
      <c r="E429" s="65">
        <v>929.05965890238235</v>
      </c>
      <c r="F429" s="65">
        <v>929.05965890238235</v>
      </c>
      <c r="G429" s="65">
        <v>929.05965890238235</v>
      </c>
      <c r="H429" s="65">
        <v>929.05965890238235</v>
      </c>
      <c r="I429" s="157">
        <v>1500</v>
      </c>
      <c r="J429" s="157">
        <v>1500</v>
      </c>
      <c r="K429" s="157">
        <v>800</v>
      </c>
      <c r="L429" s="150">
        <f t="shared" si="482"/>
        <v>53.333333333333336</v>
      </c>
      <c r="M429" s="65">
        <v>0</v>
      </c>
      <c r="N429" s="65"/>
      <c r="O429" s="65"/>
      <c r="P429" s="65"/>
    </row>
    <row r="430" spans="1:16" x14ac:dyDescent="0.2">
      <c r="A430" s="59">
        <v>313</v>
      </c>
      <c r="B430" s="60" t="s">
        <v>82</v>
      </c>
      <c r="C430" s="61">
        <f>(SUM(C431))</f>
        <v>1762.22</v>
      </c>
      <c r="D430" s="61">
        <v>2654.4561682925209</v>
      </c>
      <c r="E430" s="61">
        <f t="shared" ref="E430:K430" si="507">(SUM(E431))</f>
        <v>2654.4561682925209</v>
      </c>
      <c r="F430" s="61">
        <f t="shared" si="507"/>
        <v>2654.4561682925209</v>
      </c>
      <c r="G430" s="61">
        <f t="shared" si="507"/>
        <v>2654.4561682925209</v>
      </c>
      <c r="H430" s="61">
        <f t="shared" si="507"/>
        <v>2654.4561682925209</v>
      </c>
      <c r="I430" s="61">
        <f t="shared" si="507"/>
        <v>6000</v>
      </c>
      <c r="J430" s="61">
        <f t="shared" si="507"/>
        <v>6000</v>
      </c>
      <c r="K430" s="61">
        <f t="shared" si="507"/>
        <v>4669.2</v>
      </c>
      <c r="L430" s="150">
        <f t="shared" si="482"/>
        <v>77.819999999999993</v>
      </c>
      <c r="M430" s="61">
        <f t="shared" ref="M430:P430" si="508">SUM(M431)</f>
        <v>0</v>
      </c>
      <c r="N430" s="61">
        <f t="shared" si="508"/>
        <v>0</v>
      </c>
      <c r="O430" s="61">
        <f t="shared" si="508"/>
        <v>0</v>
      </c>
      <c r="P430" s="61">
        <f t="shared" si="508"/>
        <v>0</v>
      </c>
    </row>
    <row r="431" spans="1:16" ht="25.5" x14ac:dyDescent="0.2">
      <c r="A431" s="63">
        <v>3132</v>
      </c>
      <c r="B431" s="64" t="s">
        <v>187</v>
      </c>
      <c r="C431" s="188">
        <v>1762.22</v>
      </c>
      <c r="D431" s="65">
        <v>2654.4561682925209</v>
      </c>
      <c r="E431" s="65">
        <v>2654.4561682925209</v>
      </c>
      <c r="F431" s="65">
        <v>2654.4561682925209</v>
      </c>
      <c r="G431" s="65">
        <v>2654.4561682925209</v>
      </c>
      <c r="H431" s="65">
        <v>2654.4561682925209</v>
      </c>
      <c r="I431" s="157">
        <v>6000</v>
      </c>
      <c r="J431" s="157">
        <v>6000</v>
      </c>
      <c r="K431" s="157">
        <v>4669.2</v>
      </c>
      <c r="L431" s="150">
        <f t="shared" si="482"/>
        <v>77.819999999999993</v>
      </c>
      <c r="M431" s="65">
        <v>0</v>
      </c>
      <c r="N431" s="65"/>
      <c r="O431" s="65"/>
      <c r="P431" s="65"/>
    </row>
    <row r="432" spans="1:16" x14ac:dyDescent="0.2">
      <c r="A432" s="59">
        <v>32</v>
      </c>
      <c r="B432" s="60" t="s">
        <v>30</v>
      </c>
      <c r="C432" s="61">
        <v>0</v>
      </c>
      <c r="D432" s="61">
        <f t="shared" ref="D432:H432" si="509">(SUM(D433+D437+D441))</f>
        <v>1327.2280841462605</v>
      </c>
      <c r="E432" s="61">
        <f t="shared" si="509"/>
        <v>1327.2280841462605</v>
      </c>
      <c r="F432" s="61">
        <f t="shared" si="509"/>
        <v>1327.23</v>
      </c>
      <c r="G432" s="61">
        <f t="shared" si="509"/>
        <v>1327.23</v>
      </c>
      <c r="H432" s="61">
        <f t="shared" si="509"/>
        <v>1327.23</v>
      </c>
      <c r="I432" s="61">
        <f t="shared" ref="I432:J432" si="510">(SUM(I433+I437+I441))</f>
        <v>1500</v>
      </c>
      <c r="J432" s="61">
        <f t="shared" si="510"/>
        <v>1500</v>
      </c>
      <c r="K432" s="61">
        <f t="shared" ref="K432" si="511">(SUM(K433+K437+K441))</f>
        <v>658.24</v>
      </c>
      <c r="L432" s="150">
        <f t="shared" si="482"/>
        <v>43.882666666666672</v>
      </c>
      <c r="M432" s="61">
        <f t="shared" ref="M432:O432" si="512">SUM(M433+M437+M441)</f>
        <v>0</v>
      </c>
      <c r="N432" s="61">
        <f t="shared" si="512"/>
        <v>0</v>
      </c>
      <c r="O432" s="61">
        <f t="shared" si="512"/>
        <v>0</v>
      </c>
      <c r="P432" s="61">
        <f>SUM(P433+P437+P441)</f>
        <v>0</v>
      </c>
    </row>
    <row r="433" spans="1:16" x14ac:dyDescent="0.2">
      <c r="A433" s="59">
        <v>321</v>
      </c>
      <c r="B433" s="60" t="s">
        <v>84</v>
      </c>
      <c r="C433" s="61">
        <f t="shared" ref="C433:G433" si="513">(SUM(C435))</f>
        <v>361.57</v>
      </c>
      <c r="D433" s="61">
        <f t="shared" si="513"/>
        <v>1327.2280841462605</v>
      </c>
      <c r="E433" s="61">
        <f t="shared" si="513"/>
        <v>1327.2280841462605</v>
      </c>
      <c r="F433" s="61">
        <f t="shared" si="513"/>
        <v>1327.23</v>
      </c>
      <c r="G433" s="61">
        <f t="shared" si="513"/>
        <v>1327.23</v>
      </c>
      <c r="H433" s="61">
        <f t="shared" ref="H433" si="514">(SUM(H435))</f>
        <v>1327.23</v>
      </c>
      <c r="I433" s="61">
        <f t="shared" ref="I433:J433" si="515">(SUM(I435))</f>
        <v>1500</v>
      </c>
      <c r="J433" s="61">
        <f t="shared" si="515"/>
        <v>1500</v>
      </c>
      <c r="K433" s="61">
        <f t="shared" ref="K433" si="516">(SUM(K435))</f>
        <v>658.24</v>
      </c>
      <c r="L433" s="150">
        <f t="shared" si="482"/>
        <v>43.882666666666672</v>
      </c>
      <c r="M433" s="61">
        <f t="shared" ref="M433:P433" si="517">SUM(M435)</f>
        <v>0</v>
      </c>
      <c r="N433" s="61">
        <f t="shared" si="517"/>
        <v>0</v>
      </c>
      <c r="O433" s="61">
        <f t="shared" si="517"/>
        <v>0</v>
      </c>
      <c r="P433" s="61">
        <f t="shared" si="517"/>
        <v>0</v>
      </c>
    </row>
    <row r="434" spans="1:16" x14ac:dyDescent="0.2">
      <c r="A434" s="63">
        <v>3211</v>
      </c>
      <c r="B434" s="64" t="s">
        <v>85</v>
      </c>
      <c r="C434" s="65">
        <f>(D434+E434+K434+L434+M434+N434+O434+P434)</f>
        <v>0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150">
        <v>0</v>
      </c>
      <c r="M434" s="65"/>
      <c r="N434" s="65"/>
      <c r="O434" s="65"/>
      <c r="P434" s="65"/>
    </row>
    <row r="435" spans="1:16" ht="25.5" x14ac:dyDescent="0.2">
      <c r="A435" s="63">
        <v>3212</v>
      </c>
      <c r="B435" s="64" t="s">
        <v>188</v>
      </c>
      <c r="C435" s="188">
        <v>361.57</v>
      </c>
      <c r="D435" s="65">
        <v>1327.2280841462605</v>
      </c>
      <c r="E435" s="65">
        <v>1327.2280841462605</v>
      </c>
      <c r="F435" s="65">
        <v>1327.23</v>
      </c>
      <c r="G435" s="65">
        <v>1327.23</v>
      </c>
      <c r="H435" s="65">
        <v>1327.23</v>
      </c>
      <c r="I435" s="157">
        <v>1500</v>
      </c>
      <c r="J435" s="157">
        <v>1500</v>
      </c>
      <c r="K435" s="157">
        <v>658.24</v>
      </c>
      <c r="L435" s="150">
        <f t="shared" si="482"/>
        <v>43.882666666666672</v>
      </c>
      <c r="M435" s="65">
        <v>0</v>
      </c>
      <c r="N435" s="65"/>
      <c r="O435" s="65"/>
      <c r="P435" s="65"/>
    </row>
    <row r="436" spans="1:16" x14ac:dyDescent="0.2">
      <c r="A436" s="63">
        <v>3214</v>
      </c>
      <c r="B436" s="64" t="s">
        <v>139</v>
      </c>
      <c r="C436" s="65">
        <f t="shared" ref="C436:C443" si="518">(D436+E436+K436+L436+M436+N436+O436+P436)</f>
        <v>0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150">
        <v>0</v>
      </c>
      <c r="M436" s="65"/>
      <c r="N436" s="65"/>
      <c r="O436" s="65"/>
      <c r="P436" s="65"/>
    </row>
    <row r="437" spans="1:16" x14ac:dyDescent="0.2">
      <c r="A437" s="59">
        <v>322</v>
      </c>
      <c r="B437" s="60" t="s">
        <v>140</v>
      </c>
      <c r="C437" s="61">
        <f t="shared" si="518"/>
        <v>0</v>
      </c>
      <c r="D437" s="61">
        <f t="shared" ref="D437:G437" si="519">(SUM(D438+D439))</f>
        <v>0</v>
      </c>
      <c r="E437" s="61">
        <f t="shared" si="519"/>
        <v>0</v>
      </c>
      <c r="F437" s="61">
        <f t="shared" si="519"/>
        <v>0</v>
      </c>
      <c r="G437" s="61">
        <f t="shared" si="519"/>
        <v>0</v>
      </c>
      <c r="H437" s="61">
        <f t="shared" ref="H437" si="520">(SUM(H438+H439))</f>
        <v>0</v>
      </c>
      <c r="I437" s="61">
        <f t="shared" ref="I437:J437" si="521">(SUM(I438+I439))</f>
        <v>0</v>
      </c>
      <c r="J437" s="61">
        <f t="shared" si="521"/>
        <v>0</v>
      </c>
      <c r="K437" s="61">
        <f t="shared" ref="K437" si="522">(SUM(K438+K439))</f>
        <v>0</v>
      </c>
      <c r="L437" s="150">
        <v>0</v>
      </c>
      <c r="M437" s="61">
        <f t="shared" ref="M437:O437" si="523">SUM(M438+M439)</f>
        <v>0</v>
      </c>
      <c r="N437" s="61">
        <f t="shared" si="523"/>
        <v>0</v>
      </c>
      <c r="O437" s="61">
        <f t="shared" si="523"/>
        <v>0</v>
      </c>
      <c r="P437" s="61">
        <f>SUM(P438+P439)</f>
        <v>0</v>
      </c>
    </row>
    <row r="438" spans="1:16" ht="25.5" x14ac:dyDescent="0.2">
      <c r="A438" s="63">
        <v>3221</v>
      </c>
      <c r="B438" s="64" t="s">
        <v>233</v>
      </c>
      <c r="C438" s="65">
        <f t="shared" si="518"/>
        <v>0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150">
        <v>0</v>
      </c>
      <c r="M438" s="65"/>
      <c r="N438" s="65"/>
      <c r="O438" s="65"/>
      <c r="P438" s="65"/>
    </row>
    <row r="439" spans="1:16" x14ac:dyDescent="0.2">
      <c r="A439" s="63">
        <v>3222</v>
      </c>
      <c r="B439" s="64" t="s">
        <v>90</v>
      </c>
      <c r="C439" s="65">
        <f t="shared" si="518"/>
        <v>0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150">
        <v>0</v>
      </c>
      <c r="M439" s="65"/>
      <c r="N439" s="65"/>
      <c r="O439" s="65"/>
      <c r="P439" s="65"/>
    </row>
    <row r="440" spans="1:16" x14ac:dyDescent="0.2">
      <c r="A440" s="63">
        <v>3225</v>
      </c>
      <c r="B440" s="64" t="s">
        <v>175</v>
      </c>
      <c r="C440" s="65">
        <f t="shared" si="518"/>
        <v>0</v>
      </c>
      <c r="D440" s="65">
        <v>0</v>
      </c>
      <c r="E440" s="65">
        <v>0</v>
      </c>
      <c r="F440" s="65">
        <v>0</v>
      </c>
      <c r="G440" s="65">
        <v>0</v>
      </c>
      <c r="H440" s="65">
        <v>0</v>
      </c>
      <c r="I440" s="65">
        <v>0</v>
      </c>
      <c r="J440" s="65">
        <v>0</v>
      </c>
      <c r="K440" s="65">
        <v>0</v>
      </c>
      <c r="L440" s="150">
        <v>0</v>
      </c>
      <c r="M440" s="65"/>
      <c r="N440" s="65"/>
      <c r="O440" s="65"/>
      <c r="P440" s="65"/>
    </row>
    <row r="441" spans="1:16" x14ac:dyDescent="0.2">
      <c r="A441" s="59">
        <v>323</v>
      </c>
      <c r="B441" s="60" t="s">
        <v>95</v>
      </c>
      <c r="C441" s="61">
        <f t="shared" si="518"/>
        <v>0</v>
      </c>
      <c r="D441" s="61">
        <f t="shared" ref="D441:H441" si="524">(SUM(D442+D443))</f>
        <v>0</v>
      </c>
      <c r="E441" s="61">
        <f t="shared" si="524"/>
        <v>0</v>
      </c>
      <c r="F441" s="61">
        <f t="shared" si="524"/>
        <v>0</v>
      </c>
      <c r="G441" s="61">
        <f t="shared" si="524"/>
        <v>0</v>
      </c>
      <c r="H441" s="61">
        <f t="shared" si="524"/>
        <v>0</v>
      </c>
      <c r="I441" s="61">
        <f t="shared" ref="I441:J441" si="525">(SUM(I442+I443))</f>
        <v>0</v>
      </c>
      <c r="J441" s="61">
        <f t="shared" si="525"/>
        <v>0</v>
      </c>
      <c r="K441" s="61">
        <f t="shared" ref="K441" si="526">(SUM(K442+K443))</f>
        <v>0</v>
      </c>
      <c r="L441" s="150">
        <v>0</v>
      </c>
      <c r="M441" s="61">
        <f t="shared" ref="M441:O441" si="527">SUM(M442+M443)</f>
        <v>0</v>
      </c>
      <c r="N441" s="61">
        <f t="shared" si="527"/>
        <v>0</v>
      </c>
      <c r="O441" s="61">
        <f t="shared" si="527"/>
        <v>0</v>
      </c>
      <c r="P441" s="61">
        <f>SUM(P442+P443)</f>
        <v>0</v>
      </c>
    </row>
    <row r="442" spans="1:16" x14ac:dyDescent="0.2">
      <c r="A442" s="63">
        <v>3236</v>
      </c>
      <c r="B442" s="64" t="s">
        <v>148</v>
      </c>
      <c r="C442" s="65">
        <f t="shared" si="518"/>
        <v>0</v>
      </c>
      <c r="D442" s="65">
        <v>0</v>
      </c>
      <c r="E442" s="65">
        <v>0</v>
      </c>
      <c r="F442" s="65">
        <v>0</v>
      </c>
      <c r="G442" s="65">
        <v>0</v>
      </c>
      <c r="H442" s="65">
        <v>0</v>
      </c>
      <c r="I442" s="65">
        <v>0</v>
      </c>
      <c r="J442" s="65">
        <v>0</v>
      </c>
      <c r="K442" s="65">
        <v>0</v>
      </c>
      <c r="L442" s="150">
        <v>0</v>
      </c>
      <c r="M442" s="65"/>
      <c r="N442" s="65"/>
      <c r="O442" s="65"/>
      <c r="P442" s="65"/>
    </row>
    <row r="443" spans="1:16" x14ac:dyDescent="0.2">
      <c r="A443" s="63">
        <v>3237</v>
      </c>
      <c r="B443" s="64" t="s">
        <v>149</v>
      </c>
      <c r="C443" s="65">
        <f t="shared" si="518"/>
        <v>0</v>
      </c>
      <c r="D443" s="65">
        <v>0</v>
      </c>
      <c r="E443" s="65">
        <v>0</v>
      </c>
      <c r="F443" s="65">
        <v>0</v>
      </c>
      <c r="G443" s="65">
        <v>0</v>
      </c>
      <c r="H443" s="65">
        <v>0</v>
      </c>
      <c r="I443" s="65">
        <v>0</v>
      </c>
      <c r="J443" s="65">
        <v>0</v>
      </c>
      <c r="K443" s="65">
        <v>0</v>
      </c>
      <c r="L443" s="150">
        <v>0</v>
      </c>
      <c r="M443" s="65">
        <v>0</v>
      </c>
      <c r="N443" s="65"/>
      <c r="O443" s="65"/>
      <c r="P443" s="65"/>
    </row>
    <row r="444" spans="1:16" ht="51" x14ac:dyDescent="0.2">
      <c r="A444" s="55" t="s">
        <v>234</v>
      </c>
      <c r="B444" s="56" t="s">
        <v>235</v>
      </c>
      <c r="C444" s="57">
        <f t="shared" ref="C444:F444" si="528">(SUM(C446))</f>
        <v>3826</v>
      </c>
      <c r="D444" s="57">
        <f t="shared" si="528"/>
        <v>7299.7544628044325</v>
      </c>
      <c r="E444" s="57">
        <f t="shared" si="528"/>
        <v>7299.7544628044325</v>
      </c>
      <c r="F444" s="57">
        <f t="shared" si="528"/>
        <v>7299.7544628044325</v>
      </c>
      <c r="G444" s="57">
        <f t="shared" ref="G444:I444" si="529">(SUM(G446))</f>
        <v>7299.7544628044325</v>
      </c>
      <c r="H444" s="57">
        <f t="shared" ref="H444" si="530">(SUM(H446))</f>
        <v>15000</v>
      </c>
      <c r="I444" s="57">
        <f t="shared" si="529"/>
        <v>15000</v>
      </c>
      <c r="J444" s="57">
        <f t="shared" ref="J444" si="531">(SUM(J446))</f>
        <v>15000</v>
      </c>
      <c r="K444" s="57">
        <f>(SUM(K446,K450))</f>
        <v>14630</v>
      </c>
      <c r="L444" s="150">
        <f t="shared" si="482"/>
        <v>97.533333333333331</v>
      </c>
      <c r="M444" s="57">
        <f t="shared" ref="M444:P444" si="532">SUM(M446)</f>
        <v>0</v>
      </c>
      <c r="N444" s="57">
        <f t="shared" si="532"/>
        <v>0</v>
      </c>
      <c r="O444" s="57">
        <f t="shared" si="532"/>
        <v>0</v>
      </c>
      <c r="P444" s="57">
        <f t="shared" si="532"/>
        <v>0</v>
      </c>
    </row>
    <row r="445" spans="1:16" ht="25.5" x14ac:dyDescent="0.2">
      <c r="A445" s="58" t="s">
        <v>230</v>
      </c>
      <c r="B445" s="56" t="s">
        <v>219</v>
      </c>
      <c r="C445" s="57">
        <v>0</v>
      </c>
      <c r="D445" s="57">
        <v>0</v>
      </c>
      <c r="E445" s="57">
        <v>0</v>
      </c>
      <c r="F445" s="57">
        <v>0</v>
      </c>
      <c r="G445" s="57">
        <v>0</v>
      </c>
      <c r="H445" s="57">
        <v>0</v>
      </c>
      <c r="I445" s="57">
        <v>0</v>
      </c>
      <c r="J445" s="57">
        <v>0</v>
      </c>
      <c r="K445" s="57">
        <v>0</v>
      </c>
      <c r="L445" s="150">
        <v>0</v>
      </c>
      <c r="M445" s="57"/>
      <c r="N445" s="57"/>
      <c r="O445" s="57"/>
      <c r="P445" s="57"/>
    </row>
    <row r="446" spans="1:16" x14ac:dyDescent="0.2">
      <c r="A446" s="59">
        <v>3</v>
      </c>
      <c r="B446" s="60" t="s">
        <v>22</v>
      </c>
      <c r="C446" s="61">
        <f t="shared" ref="C446:K447" si="533">(SUM(C447))</f>
        <v>3826</v>
      </c>
      <c r="D446" s="61">
        <f t="shared" si="533"/>
        <v>7299.7544628044325</v>
      </c>
      <c r="E446" s="61">
        <f t="shared" si="533"/>
        <v>7299.7544628044325</v>
      </c>
      <c r="F446" s="61">
        <f t="shared" si="533"/>
        <v>7299.7544628044325</v>
      </c>
      <c r="G446" s="61">
        <f t="shared" si="533"/>
        <v>7299.7544628044325</v>
      </c>
      <c r="H446" s="61">
        <f t="shared" si="533"/>
        <v>15000</v>
      </c>
      <c r="I446" s="61">
        <f t="shared" si="533"/>
        <v>15000</v>
      </c>
      <c r="J446" s="61">
        <f t="shared" si="533"/>
        <v>15000</v>
      </c>
      <c r="K446" s="61">
        <f t="shared" si="533"/>
        <v>0</v>
      </c>
      <c r="L446" s="150">
        <f t="shared" si="482"/>
        <v>0</v>
      </c>
      <c r="M446" s="61">
        <f t="shared" ref="M446:P448" si="534">SUM(M447)</f>
        <v>0</v>
      </c>
      <c r="N446" s="61">
        <f t="shared" si="534"/>
        <v>0</v>
      </c>
      <c r="O446" s="61">
        <f t="shared" si="534"/>
        <v>0</v>
      </c>
      <c r="P446" s="61">
        <f t="shared" si="534"/>
        <v>0</v>
      </c>
    </row>
    <row r="447" spans="1:16" x14ac:dyDescent="0.2">
      <c r="A447" s="59">
        <v>32</v>
      </c>
      <c r="B447" s="60" t="s">
        <v>30</v>
      </c>
      <c r="C447" s="61">
        <f t="shared" si="533"/>
        <v>3826</v>
      </c>
      <c r="D447" s="61">
        <f t="shared" si="533"/>
        <v>7299.7544628044325</v>
      </c>
      <c r="E447" s="61">
        <f t="shared" si="533"/>
        <v>7299.7544628044325</v>
      </c>
      <c r="F447" s="61">
        <f t="shared" si="533"/>
        <v>7299.7544628044325</v>
      </c>
      <c r="G447" s="61">
        <f t="shared" si="533"/>
        <v>7299.7544628044325</v>
      </c>
      <c r="H447" s="61">
        <f t="shared" si="533"/>
        <v>15000</v>
      </c>
      <c r="I447" s="61">
        <f t="shared" si="533"/>
        <v>15000</v>
      </c>
      <c r="J447" s="61">
        <f t="shared" si="533"/>
        <v>15000</v>
      </c>
      <c r="K447" s="61">
        <f t="shared" si="533"/>
        <v>0</v>
      </c>
      <c r="L447" s="150">
        <f t="shared" si="482"/>
        <v>0</v>
      </c>
      <c r="M447" s="61">
        <f t="shared" si="534"/>
        <v>0</v>
      </c>
      <c r="N447" s="61">
        <f t="shared" si="534"/>
        <v>0</v>
      </c>
      <c r="O447" s="61">
        <f t="shared" si="534"/>
        <v>0</v>
      </c>
      <c r="P447" s="61">
        <f t="shared" si="534"/>
        <v>0</v>
      </c>
    </row>
    <row r="448" spans="1:16" x14ac:dyDescent="0.2">
      <c r="A448" s="59">
        <v>323</v>
      </c>
      <c r="B448" s="60" t="s">
        <v>95</v>
      </c>
      <c r="C448" s="61">
        <f t="shared" ref="C448:K448" si="535">(SUM(C449))</f>
        <v>3826</v>
      </c>
      <c r="D448" s="61">
        <f t="shared" si="535"/>
        <v>7299.7544628044325</v>
      </c>
      <c r="E448" s="61">
        <f t="shared" si="535"/>
        <v>7299.7544628044325</v>
      </c>
      <c r="F448" s="61">
        <f t="shared" si="535"/>
        <v>7299.7544628044325</v>
      </c>
      <c r="G448" s="61">
        <f t="shared" si="535"/>
        <v>7299.7544628044325</v>
      </c>
      <c r="H448" s="61">
        <f t="shared" si="535"/>
        <v>15000</v>
      </c>
      <c r="I448" s="61">
        <f t="shared" si="535"/>
        <v>15000</v>
      </c>
      <c r="J448" s="61">
        <f t="shared" si="535"/>
        <v>15000</v>
      </c>
      <c r="K448" s="61">
        <f t="shared" si="535"/>
        <v>0</v>
      </c>
      <c r="L448" s="150">
        <f t="shared" si="482"/>
        <v>0</v>
      </c>
      <c r="M448" s="61">
        <f t="shared" si="534"/>
        <v>0</v>
      </c>
      <c r="N448" s="61">
        <f t="shared" si="534"/>
        <v>0</v>
      </c>
      <c r="O448" s="61">
        <f t="shared" si="534"/>
        <v>0</v>
      </c>
      <c r="P448" s="61"/>
    </row>
    <row r="449" spans="1:16" x14ac:dyDescent="0.2">
      <c r="A449" s="63">
        <v>3239</v>
      </c>
      <c r="B449" s="64" t="s">
        <v>104</v>
      </c>
      <c r="C449" s="65">
        <v>3826</v>
      </c>
      <c r="D449" s="65">
        <v>7299.7544628044325</v>
      </c>
      <c r="E449" s="65">
        <v>7299.7544628044325</v>
      </c>
      <c r="F449" s="65">
        <v>7299.7544628044325</v>
      </c>
      <c r="G449" s="65">
        <v>7299.7544628044325</v>
      </c>
      <c r="H449" s="65">
        <v>15000</v>
      </c>
      <c r="I449" s="65">
        <v>15000</v>
      </c>
      <c r="J449" s="65">
        <v>15000</v>
      </c>
      <c r="K449" s="65">
        <v>0</v>
      </c>
      <c r="L449" s="150">
        <f t="shared" si="482"/>
        <v>0</v>
      </c>
      <c r="M449" s="65"/>
      <c r="N449" s="65"/>
      <c r="O449" s="65"/>
      <c r="P449" s="65"/>
    </row>
    <row r="450" spans="1:16" ht="25.5" x14ac:dyDescent="0.2">
      <c r="A450" s="236" t="s">
        <v>363</v>
      </c>
      <c r="B450" s="82" t="s">
        <v>364</v>
      </c>
      <c r="C450" s="65"/>
      <c r="D450" s="65"/>
      <c r="E450" s="65"/>
      <c r="F450" s="65"/>
      <c r="G450" s="65"/>
      <c r="H450" s="65"/>
      <c r="I450" s="65"/>
      <c r="J450" s="65"/>
      <c r="K450" s="65">
        <v>14630</v>
      </c>
      <c r="L450" s="150">
        <v>0</v>
      </c>
      <c r="M450" s="65"/>
      <c r="N450" s="65"/>
      <c r="O450" s="65"/>
      <c r="P450" s="65"/>
    </row>
    <row r="451" spans="1:16" x14ac:dyDescent="0.2">
      <c r="A451" s="63">
        <v>3239</v>
      </c>
      <c r="B451" s="64" t="s">
        <v>104</v>
      </c>
      <c r="C451" s="65"/>
      <c r="D451" s="65"/>
      <c r="E451" s="65"/>
      <c r="F451" s="65"/>
      <c r="G451" s="65"/>
      <c r="H451" s="65"/>
      <c r="I451" s="65"/>
      <c r="J451" s="65"/>
      <c r="K451" s="65">
        <v>14630</v>
      </c>
      <c r="L451" s="150">
        <v>0</v>
      </c>
      <c r="M451" s="65"/>
      <c r="N451" s="65"/>
      <c r="O451" s="65"/>
      <c r="P451" s="65"/>
    </row>
    <row r="452" spans="1:16" ht="51" x14ac:dyDescent="0.2">
      <c r="A452" s="55" t="s">
        <v>238</v>
      </c>
      <c r="B452" s="56" t="s">
        <v>239</v>
      </c>
      <c r="C452" s="83">
        <f t="shared" ref="C452:F452" si="536">(C454)</f>
        <v>0</v>
      </c>
      <c r="D452" s="57">
        <f t="shared" si="536"/>
        <v>15926.737009755127</v>
      </c>
      <c r="E452" s="57">
        <f t="shared" si="536"/>
        <v>15926.737009755127</v>
      </c>
      <c r="F452" s="57">
        <f t="shared" si="536"/>
        <v>15926.737009755127</v>
      </c>
      <c r="G452" s="57">
        <f t="shared" ref="G452:I452" si="537">(G454)</f>
        <v>15926.737009755127</v>
      </c>
      <c r="H452" s="57">
        <f t="shared" ref="H452" si="538">(H454)</f>
        <v>15926.737009755127</v>
      </c>
      <c r="I452" s="57">
        <f t="shared" si="537"/>
        <v>15926.737009755127</v>
      </c>
      <c r="J452" s="57">
        <f t="shared" ref="J452" si="539">(J454)</f>
        <v>15926.737009755127</v>
      </c>
      <c r="K452" s="57">
        <f t="shared" ref="K452" si="540">(K454)</f>
        <v>0</v>
      </c>
      <c r="L452" s="150">
        <f t="shared" si="482"/>
        <v>0</v>
      </c>
      <c r="M452" s="57">
        <f t="shared" ref="M452:P452" si="541">M454</f>
        <v>0</v>
      </c>
      <c r="N452" s="57">
        <f t="shared" si="541"/>
        <v>0</v>
      </c>
      <c r="O452" s="57">
        <f t="shared" si="541"/>
        <v>0</v>
      </c>
      <c r="P452" s="57">
        <f t="shared" si="541"/>
        <v>0</v>
      </c>
    </row>
    <row r="453" spans="1:16" x14ac:dyDescent="0.2">
      <c r="A453" s="84" t="s">
        <v>223</v>
      </c>
      <c r="B453" s="56" t="s">
        <v>206</v>
      </c>
      <c r="C453" s="57">
        <v>0</v>
      </c>
      <c r="D453" s="57">
        <v>0</v>
      </c>
      <c r="E453" s="57">
        <v>0</v>
      </c>
      <c r="F453" s="57">
        <v>0</v>
      </c>
      <c r="G453" s="57">
        <v>0</v>
      </c>
      <c r="H453" s="57">
        <v>0</v>
      </c>
      <c r="I453" s="57">
        <v>0</v>
      </c>
      <c r="J453" s="57">
        <v>0</v>
      </c>
      <c r="K453" s="57">
        <v>0</v>
      </c>
      <c r="L453" s="150">
        <v>0</v>
      </c>
      <c r="M453" s="57"/>
      <c r="N453" s="57"/>
      <c r="O453" s="57"/>
      <c r="P453" s="57"/>
    </row>
    <row r="454" spans="1:16" x14ac:dyDescent="0.2">
      <c r="A454" s="108" t="s">
        <v>236</v>
      </c>
      <c r="B454" s="102" t="s">
        <v>22</v>
      </c>
      <c r="C454" s="61">
        <f>(SUM(C455,C459))</f>
        <v>0</v>
      </c>
      <c r="D454" s="103">
        <f t="shared" ref="D454:H454" si="542">(D455+D458)</f>
        <v>15926.737009755127</v>
      </c>
      <c r="E454" s="103">
        <f t="shared" si="542"/>
        <v>15926.737009755127</v>
      </c>
      <c r="F454" s="103">
        <f t="shared" si="542"/>
        <v>15926.737009755127</v>
      </c>
      <c r="G454" s="103">
        <f t="shared" si="542"/>
        <v>15926.737009755127</v>
      </c>
      <c r="H454" s="103">
        <f t="shared" si="542"/>
        <v>15926.737009755127</v>
      </c>
      <c r="I454" s="103">
        <f t="shared" ref="I454:J454" si="543">(I455+I458)</f>
        <v>15926.737009755127</v>
      </c>
      <c r="J454" s="103">
        <f t="shared" si="543"/>
        <v>15926.737009755127</v>
      </c>
      <c r="K454" s="103">
        <f t="shared" ref="K454" si="544">(K455+K458)</f>
        <v>0</v>
      </c>
      <c r="L454" s="150">
        <f t="shared" si="482"/>
        <v>0</v>
      </c>
      <c r="M454" s="103">
        <f t="shared" ref="M454:P454" si="545">M455+M458</f>
        <v>0</v>
      </c>
      <c r="N454" s="103">
        <f t="shared" si="545"/>
        <v>0</v>
      </c>
      <c r="O454" s="103">
        <f t="shared" si="545"/>
        <v>0</v>
      </c>
      <c r="P454" s="103">
        <f t="shared" si="545"/>
        <v>0</v>
      </c>
    </row>
    <row r="455" spans="1:16" x14ac:dyDescent="0.2">
      <c r="A455" s="109" t="s">
        <v>240</v>
      </c>
      <c r="B455" s="105" t="s">
        <v>23</v>
      </c>
      <c r="C455" s="61">
        <f>(SUM(C456))</f>
        <v>0</v>
      </c>
      <c r="D455" s="103">
        <f t="shared" ref="C455:K456" si="546">(D456)</f>
        <v>13272.280841462605</v>
      </c>
      <c r="E455" s="103">
        <f t="shared" si="546"/>
        <v>13272.280841462605</v>
      </c>
      <c r="F455" s="103">
        <f t="shared" si="546"/>
        <v>13272.280841462605</v>
      </c>
      <c r="G455" s="103">
        <f t="shared" si="546"/>
        <v>13272.280841462605</v>
      </c>
      <c r="H455" s="103">
        <f t="shared" si="546"/>
        <v>13272.280841462605</v>
      </c>
      <c r="I455" s="103">
        <f t="shared" si="546"/>
        <v>13272.280841462605</v>
      </c>
      <c r="J455" s="103">
        <f t="shared" si="546"/>
        <v>13272.280841462605</v>
      </c>
      <c r="K455" s="103">
        <f t="shared" si="546"/>
        <v>0</v>
      </c>
      <c r="L455" s="150">
        <f t="shared" si="482"/>
        <v>0</v>
      </c>
      <c r="M455" s="103">
        <f t="shared" ref="M455:P456" si="547">M456</f>
        <v>0</v>
      </c>
      <c r="N455" s="103">
        <f t="shared" si="547"/>
        <v>0</v>
      </c>
      <c r="O455" s="103">
        <f t="shared" si="547"/>
        <v>0</v>
      </c>
      <c r="P455" s="103">
        <f t="shared" si="547"/>
        <v>0</v>
      </c>
    </row>
    <row r="456" spans="1:16" x14ac:dyDescent="0.2">
      <c r="A456" s="109" t="s">
        <v>241</v>
      </c>
      <c r="B456" s="105" t="s">
        <v>186</v>
      </c>
      <c r="C456" s="103">
        <f t="shared" si="546"/>
        <v>0</v>
      </c>
      <c r="D456" s="103">
        <f t="shared" si="546"/>
        <v>13272.280841462605</v>
      </c>
      <c r="E456" s="103">
        <f t="shared" si="546"/>
        <v>13272.280841462605</v>
      </c>
      <c r="F456" s="103">
        <f t="shared" si="546"/>
        <v>13272.280841462605</v>
      </c>
      <c r="G456" s="103">
        <f t="shared" si="546"/>
        <v>13272.280841462605</v>
      </c>
      <c r="H456" s="103">
        <f t="shared" si="546"/>
        <v>13272.280841462605</v>
      </c>
      <c r="I456" s="103">
        <f t="shared" si="546"/>
        <v>13272.280841462605</v>
      </c>
      <c r="J456" s="103">
        <f t="shared" si="546"/>
        <v>13272.280841462605</v>
      </c>
      <c r="K456" s="103">
        <f t="shared" si="546"/>
        <v>0</v>
      </c>
      <c r="L456" s="150">
        <f t="shared" si="482"/>
        <v>0</v>
      </c>
      <c r="M456" s="103">
        <f t="shared" si="547"/>
        <v>0</v>
      </c>
      <c r="N456" s="103">
        <f t="shared" si="547"/>
        <v>0</v>
      </c>
      <c r="O456" s="103">
        <f t="shared" si="547"/>
        <v>0</v>
      </c>
      <c r="P456" s="103">
        <f t="shared" si="547"/>
        <v>0</v>
      </c>
    </row>
    <row r="457" spans="1:16" x14ac:dyDescent="0.2">
      <c r="A457" s="110" t="s">
        <v>242</v>
      </c>
      <c r="B457" s="107" t="s">
        <v>78</v>
      </c>
      <c r="C457" s="103">
        <v>0</v>
      </c>
      <c r="D457" s="103">
        <v>13272.280841462605</v>
      </c>
      <c r="E457" s="103">
        <v>13272.280841462605</v>
      </c>
      <c r="F457" s="103">
        <v>13272.280841462605</v>
      </c>
      <c r="G457" s="103">
        <v>13272.280841462605</v>
      </c>
      <c r="H457" s="103">
        <v>13272.280841462605</v>
      </c>
      <c r="I457" s="103">
        <v>13272.280841462605</v>
      </c>
      <c r="J457" s="103">
        <v>13272.280841462605</v>
      </c>
      <c r="K457" s="103">
        <v>0</v>
      </c>
      <c r="L457" s="150">
        <f t="shared" si="482"/>
        <v>0</v>
      </c>
      <c r="M457" s="103">
        <v>0</v>
      </c>
      <c r="N457" s="103"/>
      <c r="O457" s="103"/>
      <c r="P457" s="103"/>
    </row>
    <row r="458" spans="1:16" x14ac:dyDescent="0.2">
      <c r="A458" s="109" t="s">
        <v>237</v>
      </c>
      <c r="B458" s="105" t="s">
        <v>30</v>
      </c>
      <c r="C458" s="103">
        <v>0</v>
      </c>
      <c r="D458" s="103">
        <f t="shared" ref="D458:K458" si="548">(D459)</f>
        <v>2654.4561682925209</v>
      </c>
      <c r="E458" s="103">
        <f t="shared" si="548"/>
        <v>2654.4561682925209</v>
      </c>
      <c r="F458" s="103">
        <f t="shared" si="548"/>
        <v>2654.4561682925209</v>
      </c>
      <c r="G458" s="103">
        <f t="shared" si="548"/>
        <v>2654.4561682925209</v>
      </c>
      <c r="H458" s="103">
        <f t="shared" si="548"/>
        <v>2654.4561682925209</v>
      </c>
      <c r="I458" s="103">
        <f t="shared" si="548"/>
        <v>2654.4561682925209</v>
      </c>
      <c r="J458" s="103">
        <f t="shared" si="548"/>
        <v>2654.4561682925209</v>
      </c>
      <c r="K458" s="103">
        <f t="shared" si="548"/>
        <v>0</v>
      </c>
      <c r="L458" s="150">
        <f t="shared" si="482"/>
        <v>0</v>
      </c>
      <c r="M458" s="103">
        <f t="shared" ref="M458:P458" si="549">M459</f>
        <v>0</v>
      </c>
      <c r="N458" s="103">
        <f t="shared" si="549"/>
        <v>0</v>
      </c>
      <c r="O458" s="103">
        <f t="shared" si="549"/>
        <v>0</v>
      </c>
      <c r="P458" s="103">
        <f t="shared" si="549"/>
        <v>0</v>
      </c>
    </row>
    <row r="459" spans="1:16" x14ac:dyDescent="0.2">
      <c r="A459" s="109" t="s">
        <v>243</v>
      </c>
      <c r="B459" s="105" t="s">
        <v>84</v>
      </c>
      <c r="C459" s="103">
        <f t="shared" ref="C459:H459" si="550">(C460+C461)</f>
        <v>0</v>
      </c>
      <c r="D459" s="103">
        <f t="shared" si="550"/>
        <v>2654.4561682925209</v>
      </c>
      <c r="E459" s="103">
        <f t="shared" si="550"/>
        <v>2654.4561682925209</v>
      </c>
      <c r="F459" s="103">
        <f t="shared" si="550"/>
        <v>2654.4561682925209</v>
      </c>
      <c r="G459" s="103">
        <f t="shared" si="550"/>
        <v>2654.4561682925209</v>
      </c>
      <c r="H459" s="103">
        <f t="shared" si="550"/>
        <v>2654.4561682925209</v>
      </c>
      <c r="I459" s="103">
        <f t="shared" ref="I459:J459" si="551">(I460+I461)</f>
        <v>2654.4561682925209</v>
      </c>
      <c r="J459" s="103">
        <f t="shared" si="551"/>
        <v>2654.4561682925209</v>
      </c>
      <c r="K459" s="103">
        <f t="shared" ref="K459" si="552">(K460+K461)</f>
        <v>0</v>
      </c>
      <c r="L459" s="150">
        <f t="shared" si="482"/>
        <v>0</v>
      </c>
      <c r="M459" s="103">
        <f t="shared" ref="M459:P459" si="553">M460+M461</f>
        <v>0</v>
      </c>
      <c r="N459" s="103">
        <f t="shared" si="553"/>
        <v>0</v>
      </c>
      <c r="O459" s="103">
        <f t="shared" si="553"/>
        <v>0</v>
      </c>
      <c r="P459" s="103">
        <f t="shared" si="553"/>
        <v>0</v>
      </c>
    </row>
    <row r="460" spans="1:16" ht="24" x14ac:dyDescent="0.2">
      <c r="A460" s="110" t="s">
        <v>244</v>
      </c>
      <c r="B460" s="107" t="s">
        <v>245</v>
      </c>
      <c r="C460" s="103">
        <v>0</v>
      </c>
      <c r="D460" s="103">
        <v>2654.4561682925209</v>
      </c>
      <c r="E460" s="103">
        <v>2654.4561682925209</v>
      </c>
      <c r="F460" s="103">
        <v>2654.4561682925209</v>
      </c>
      <c r="G460" s="103">
        <v>2654.4561682925209</v>
      </c>
      <c r="H460" s="103">
        <v>2654.4561682925209</v>
      </c>
      <c r="I460" s="103">
        <v>2654.4561682925209</v>
      </c>
      <c r="J460" s="103">
        <v>2654.4561682925209</v>
      </c>
      <c r="K460" s="103">
        <v>0</v>
      </c>
      <c r="L460" s="150">
        <f t="shared" si="482"/>
        <v>0</v>
      </c>
      <c r="M460" s="103">
        <v>0</v>
      </c>
      <c r="N460" s="103"/>
      <c r="O460" s="103"/>
      <c r="P460" s="103"/>
    </row>
    <row r="461" spans="1:16" x14ac:dyDescent="0.2">
      <c r="A461" s="110" t="s">
        <v>246</v>
      </c>
      <c r="B461" s="107" t="s">
        <v>138</v>
      </c>
      <c r="C461" s="103">
        <v>0</v>
      </c>
      <c r="D461" s="103">
        <v>0</v>
      </c>
      <c r="E461" s="103">
        <v>0</v>
      </c>
      <c r="F461" s="103">
        <v>0</v>
      </c>
      <c r="G461" s="103">
        <v>0</v>
      </c>
      <c r="H461" s="103">
        <v>0</v>
      </c>
      <c r="I461" s="103">
        <v>0</v>
      </c>
      <c r="J461" s="103">
        <v>0</v>
      </c>
      <c r="K461" s="103">
        <v>0</v>
      </c>
      <c r="L461" s="150">
        <v>0</v>
      </c>
      <c r="M461" s="103"/>
      <c r="N461" s="103"/>
      <c r="O461" s="103"/>
      <c r="P461" s="103"/>
    </row>
    <row r="462" spans="1:16" ht="51" x14ac:dyDescent="0.2">
      <c r="A462" s="55" t="s">
        <v>247</v>
      </c>
      <c r="B462" s="56" t="s">
        <v>198</v>
      </c>
      <c r="C462" s="202">
        <f t="shared" ref="C462:F462" si="554">(SUM(C464))</f>
        <v>0</v>
      </c>
      <c r="D462" s="79">
        <f t="shared" si="554"/>
        <v>27871.78976707147</v>
      </c>
      <c r="E462" s="79">
        <f t="shared" si="554"/>
        <v>27871.78976707147</v>
      </c>
      <c r="F462" s="79">
        <f t="shared" si="554"/>
        <v>27871.78976707147</v>
      </c>
      <c r="G462" s="79">
        <f t="shared" ref="G462:I462" si="555">(SUM(G464))</f>
        <v>27871.78976707147</v>
      </c>
      <c r="H462" s="79">
        <f t="shared" ref="H462" si="556">(SUM(H464))</f>
        <v>27871.78976707147</v>
      </c>
      <c r="I462" s="79">
        <f t="shared" si="555"/>
        <v>27871.78976707147</v>
      </c>
      <c r="J462" s="79">
        <f t="shared" ref="J462" si="557">(SUM(J464))</f>
        <v>27871.78976707147</v>
      </c>
      <c r="K462" s="79">
        <f t="shared" ref="K462" si="558">(SUM(K464))</f>
        <v>0</v>
      </c>
      <c r="L462" s="150">
        <f t="shared" si="482"/>
        <v>0</v>
      </c>
      <c r="M462" s="79">
        <f>SUM(M464)</f>
        <v>0</v>
      </c>
      <c r="N462" s="79">
        <f>SUM(N464)</f>
        <v>0</v>
      </c>
      <c r="O462" s="79">
        <f>SUM(O464)</f>
        <v>0</v>
      </c>
      <c r="P462" s="79">
        <f>SUM(P464)</f>
        <v>0</v>
      </c>
    </row>
    <row r="463" spans="1:16" x14ac:dyDescent="0.2">
      <c r="A463" s="58" t="s">
        <v>223</v>
      </c>
      <c r="B463" s="56" t="s">
        <v>206</v>
      </c>
      <c r="C463" s="79">
        <v>0</v>
      </c>
      <c r="D463" s="79">
        <v>0</v>
      </c>
      <c r="E463" s="79">
        <v>0</v>
      </c>
      <c r="F463" s="79">
        <v>0</v>
      </c>
      <c r="G463" s="79">
        <v>0</v>
      </c>
      <c r="H463" s="79">
        <v>0</v>
      </c>
      <c r="I463" s="79">
        <v>0</v>
      </c>
      <c r="J463" s="79">
        <v>0</v>
      </c>
      <c r="K463" s="79">
        <v>0</v>
      </c>
      <c r="L463" s="150">
        <v>0</v>
      </c>
      <c r="M463" s="111"/>
      <c r="N463" s="111"/>
      <c r="O463" s="111"/>
      <c r="P463" s="111"/>
    </row>
    <row r="464" spans="1:16" ht="25.5" x14ac:dyDescent="0.2">
      <c r="A464" s="59">
        <v>4</v>
      </c>
      <c r="B464" s="112" t="s">
        <v>24</v>
      </c>
      <c r="C464" s="61">
        <f>(SUM(C465+C473))</f>
        <v>0</v>
      </c>
      <c r="D464" s="61">
        <f t="shared" ref="D464:K464" si="559">(SUM(D465))</f>
        <v>27871.78976707147</v>
      </c>
      <c r="E464" s="61">
        <f t="shared" si="559"/>
        <v>27871.78976707147</v>
      </c>
      <c r="F464" s="61">
        <f t="shared" si="559"/>
        <v>27871.78976707147</v>
      </c>
      <c r="G464" s="61">
        <f t="shared" si="559"/>
        <v>27871.78976707147</v>
      </c>
      <c r="H464" s="61">
        <f t="shared" si="559"/>
        <v>27871.78976707147</v>
      </c>
      <c r="I464" s="61">
        <f t="shared" si="559"/>
        <v>27871.78976707147</v>
      </c>
      <c r="J464" s="61">
        <f t="shared" si="559"/>
        <v>27871.78976707147</v>
      </c>
      <c r="K464" s="61">
        <f t="shared" si="559"/>
        <v>0</v>
      </c>
      <c r="L464" s="150">
        <f t="shared" si="482"/>
        <v>0</v>
      </c>
      <c r="M464" s="61">
        <f>SUM(M465)</f>
        <v>0</v>
      </c>
      <c r="N464" s="61">
        <f>SUM(N465)</f>
        <v>0</v>
      </c>
      <c r="O464" s="61">
        <f>SUM(O465)</f>
        <v>0</v>
      </c>
      <c r="P464" s="61">
        <f>SUM(P465)</f>
        <v>0</v>
      </c>
    </row>
    <row r="465" spans="1:16" ht="25.5" x14ac:dyDescent="0.2">
      <c r="A465" s="59">
        <v>42</v>
      </c>
      <c r="B465" s="112" t="s">
        <v>40</v>
      </c>
      <c r="C465" s="61">
        <f>(SUM(C466:C471))</f>
        <v>0</v>
      </c>
      <c r="D465" s="61">
        <f t="shared" ref="D465:H465" si="560">(SUM(D466+D473))</f>
        <v>27871.78976707147</v>
      </c>
      <c r="E465" s="61">
        <f t="shared" si="560"/>
        <v>27871.78976707147</v>
      </c>
      <c r="F465" s="61">
        <f t="shared" si="560"/>
        <v>27871.78976707147</v>
      </c>
      <c r="G465" s="61">
        <f t="shared" si="560"/>
        <v>27871.78976707147</v>
      </c>
      <c r="H465" s="61">
        <f t="shared" si="560"/>
        <v>27871.78976707147</v>
      </c>
      <c r="I465" s="61">
        <f t="shared" ref="I465:J465" si="561">(SUM(I466+I473))</f>
        <v>27871.78976707147</v>
      </c>
      <c r="J465" s="61">
        <f t="shared" si="561"/>
        <v>27871.78976707147</v>
      </c>
      <c r="K465" s="61">
        <f t="shared" ref="K465" si="562">(SUM(K466+K473))</f>
        <v>0</v>
      </c>
      <c r="L465" s="150">
        <f t="shared" si="482"/>
        <v>0</v>
      </c>
      <c r="M465" s="61">
        <f t="shared" ref="M465:O465" si="563">SUM(M466+M473)</f>
        <v>0</v>
      </c>
      <c r="N465" s="61">
        <f t="shared" si="563"/>
        <v>0</v>
      </c>
      <c r="O465" s="61">
        <f t="shared" si="563"/>
        <v>0</v>
      </c>
      <c r="P465" s="61">
        <f>SUM(P466+P473)</f>
        <v>0</v>
      </c>
    </row>
    <row r="466" spans="1:16" x14ac:dyDescent="0.2">
      <c r="A466" s="59">
        <v>422</v>
      </c>
      <c r="B466" s="112" t="s">
        <v>118</v>
      </c>
      <c r="C466" s="61">
        <f>(SUM(C467:C472))</f>
        <v>0</v>
      </c>
      <c r="D466" s="61">
        <f t="shared" ref="D466:H466" si="564">(SUM(D467:D472))</f>
        <v>19908.421262193908</v>
      </c>
      <c r="E466" s="61">
        <f t="shared" si="564"/>
        <v>19908.421262193908</v>
      </c>
      <c r="F466" s="61">
        <f t="shared" si="564"/>
        <v>19908.421262193908</v>
      </c>
      <c r="G466" s="61">
        <f t="shared" si="564"/>
        <v>19908.421262193908</v>
      </c>
      <c r="H466" s="61">
        <f t="shared" si="564"/>
        <v>19908.421262193908</v>
      </c>
      <c r="I466" s="61">
        <f t="shared" ref="I466:J466" si="565">(SUM(I467:I472))</f>
        <v>19908.421262193908</v>
      </c>
      <c r="J466" s="61">
        <f t="shared" si="565"/>
        <v>19908.421262193908</v>
      </c>
      <c r="K466" s="61">
        <f t="shared" ref="K466" si="566">(SUM(K467:K472))</f>
        <v>0</v>
      </c>
      <c r="L466" s="150">
        <f t="shared" si="482"/>
        <v>0</v>
      </c>
      <c r="M466" s="61">
        <f t="shared" ref="M466:P466" si="567">SUM(M467:M472)</f>
        <v>0</v>
      </c>
      <c r="N466" s="61">
        <f t="shared" si="567"/>
        <v>0</v>
      </c>
      <c r="O466" s="61">
        <f t="shared" si="567"/>
        <v>0</v>
      </c>
      <c r="P466" s="61">
        <f t="shared" si="567"/>
        <v>0</v>
      </c>
    </row>
    <row r="467" spans="1:16" x14ac:dyDescent="0.2">
      <c r="A467" s="63">
        <v>4221</v>
      </c>
      <c r="B467" s="64" t="s">
        <v>119</v>
      </c>
      <c r="C467" s="65">
        <v>0</v>
      </c>
      <c r="D467" s="65">
        <v>3318.0702103656513</v>
      </c>
      <c r="E467" s="65">
        <v>3318.0702103656513</v>
      </c>
      <c r="F467" s="65">
        <v>3318.0702103656513</v>
      </c>
      <c r="G467" s="65">
        <v>3318.0702103656513</v>
      </c>
      <c r="H467" s="65">
        <v>3318.0702103656513</v>
      </c>
      <c r="I467" s="65">
        <v>3318.0702103656513</v>
      </c>
      <c r="J467" s="65">
        <v>3318.0702103656513</v>
      </c>
      <c r="K467" s="65">
        <v>0</v>
      </c>
      <c r="L467" s="150">
        <f t="shared" si="482"/>
        <v>0</v>
      </c>
      <c r="M467" s="65"/>
      <c r="N467" s="65"/>
      <c r="O467" s="65"/>
      <c r="P467" s="65"/>
    </row>
    <row r="468" spans="1:16" x14ac:dyDescent="0.2">
      <c r="A468" s="63">
        <v>422</v>
      </c>
      <c r="B468" s="64" t="s">
        <v>248</v>
      </c>
      <c r="C468" s="65">
        <f>(D468+E468+K468+L468+M468+N468+O468+P468)</f>
        <v>0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150">
        <v>0</v>
      </c>
      <c r="M468" s="65"/>
      <c r="N468" s="65"/>
      <c r="O468" s="65"/>
      <c r="P468" s="65"/>
    </row>
    <row r="469" spans="1:16" x14ac:dyDescent="0.2">
      <c r="A469" s="63">
        <v>4223</v>
      </c>
      <c r="B469" s="64" t="s">
        <v>249</v>
      </c>
      <c r="C469" s="65">
        <f>(D469+E469+K469+L469+M469+N469+O469+P469)</f>
        <v>0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150">
        <v>0</v>
      </c>
      <c r="M469" s="65"/>
      <c r="N469" s="65"/>
      <c r="O469" s="65"/>
      <c r="P469" s="65"/>
    </row>
    <row r="470" spans="1:16" x14ac:dyDescent="0.2">
      <c r="A470" s="63">
        <v>4225</v>
      </c>
      <c r="B470" s="64" t="s">
        <v>250</v>
      </c>
      <c r="C470" s="65">
        <f>(D470+E470+K470+L470+M470+N470+O470+P470)</f>
        <v>0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150">
        <v>0</v>
      </c>
      <c r="M470" s="65"/>
      <c r="N470" s="65"/>
      <c r="O470" s="65"/>
      <c r="P470" s="65"/>
    </row>
    <row r="471" spans="1:16" x14ac:dyDescent="0.2">
      <c r="A471" s="63">
        <v>4226</v>
      </c>
      <c r="B471" s="64" t="s">
        <v>231</v>
      </c>
      <c r="C471" s="65">
        <f>(D471+E471+K471+L471+M471+N471+O471+P471)</f>
        <v>0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150">
        <v>0</v>
      </c>
      <c r="M471" s="65"/>
      <c r="N471" s="65"/>
      <c r="O471" s="65"/>
      <c r="P471" s="65"/>
    </row>
    <row r="472" spans="1:16" ht="25.5" x14ac:dyDescent="0.2">
      <c r="A472" s="63">
        <v>4227</v>
      </c>
      <c r="B472" s="64" t="s">
        <v>251</v>
      </c>
      <c r="C472" s="65">
        <v>0</v>
      </c>
      <c r="D472" s="65">
        <v>16590.351051828256</v>
      </c>
      <c r="E472" s="65">
        <v>16590.351051828256</v>
      </c>
      <c r="F472" s="65">
        <v>16590.351051828256</v>
      </c>
      <c r="G472" s="65">
        <v>16590.351051828256</v>
      </c>
      <c r="H472" s="65">
        <v>16590.351051828256</v>
      </c>
      <c r="I472" s="65">
        <v>16590.351051828256</v>
      </c>
      <c r="J472" s="65">
        <v>16590.351051828256</v>
      </c>
      <c r="K472" s="65">
        <v>0</v>
      </c>
      <c r="L472" s="150">
        <f t="shared" ref="L472:L529" si="568">K472/J472*100</f>
        <v>0</v>
      </c>
      <c r="M472" s="65">
        <v>0</v>
      </c>
      <c r="N472" s="65"/>
      <c r="O472" s="65"/>
      <c r="P472" s="65"/>
    </row>
    <row r="473" spans="1:16" ht="25.5" x14ac:dyDescent="0.2">
      <c r="A473" s="59">
        <v>424</v>
      </c>
      <c r="B473" s="60" t="s">
        <v>252</v>
      </c>
      <c r="C473" s="61">
        <f t="shared" ref="C473:K473" si="569">(SUM(C474))</f>
        <v>0</v>
      </c>
      <c r="D473" s="61">
        <f t="shared" si="569"/>
        <v>7963.3685048775624</v>
      </c>
      <c r="E473" s="61">
        <f t="shared" si="569"/>
        <v>7963.3685048775624</v>
      </c>
      <c r="F473" s="61">
        <f t="shared" si="569"/>
        <v>7963.3685048775624</v>
      </c>
      <c r="G473" s="61">
        <f t="shared" si="569"/>
        <v>7963.3685048775624</v>
      </c>
      <c r="H473" s="61">
        <f t="shared" si="569"/>
        <v>7963.3685048775624</v>
      </c>
      <c r="I473" s="61">
        <f t="shared" si="569"/>
        <v>7963.3685048775624</v>
      </c>
      <c r="J473" s="61">
        <f t="shared" si="569"/>
        <v>7963.3685048775624</v>
      </c>
      <c r="K473" s="61">
        <f t="shared" si="569"/>
        <v>0</v>
      </c>
      <c r="L473" s="150">
        <f t="shared" si="568"/>
        <v>0</v>
      </c>
      <c r="M473" s="61">
        <f>SUM(M474)</f>
        <v>0</v>
      </c>
      <c r="N473" s="61">
        <f>SUM(N474)</f>
        <v>0</v>
      </c>
      <c r="O473" s="61">
        <f>SUM(O474)</f>
        <v>0</v>
      </c>
      <c r="P473" s="61">
        <f>SUM(P474)</f>
        <v>0</v>
      </c>
    </row>
    <row r="474" spans="1:16" x14ac:dyDescent="0.2">
      <c r="A474" s="63">
        <v>4241</v>
      </c>
      <c r="B474" s="64" t="s">
        <v>121</v>
      </c>
      <c r="C474" s="65">
        <v>0</v>
      </c>
      <c r="D474" s="65">
        <v>7963.3685048775624</v>
      </c>
      <c r="E474" s="65">
        <v>7963.3685048775624</v>
      </c>
      <c r="F474" s="65">
        <v>7963.3685048775624</v>
      </c>
      <c r="G474" s="65">
        <v>7963.3685048775624</v>
      </c>
      <c r="H474" s="65">
        <v>7963.3685048775624</v>
      </c>
      <c r="I474" s="65">
        <v>7963.3685048775624</v>
      </c>
      <c r="J474" s="65">
        <v>7963.3685048775624</v>
      </c>
      <c r="K474" s="65">
        <v>0</v>
      </c>
      <c r="L474" s="150">
        <f t="shared" si="568"/>
        <v>0</v>
      </c>
      <c r="M474" s="65">
        <v>0</v>
      </c>
      <c r="N474" s="65">
        <v>0</v>
      </c>
      <c r="O474" s="65"/>
      <c r="P474" s="65"/>
    </row>
    <row r="475" spans="1:16" ht="51" x14ac:dyDescent="0.2">
      <c r="A475" s="55" t="s">
        <v>247</v>
      </c>
      <c r="B475" s="56" t="s">
        <v>198</v>
      </c>
      <c r="C475" s="202">
        <f t="shared" ref="C475:F475" si="570">(SUM(C477))</f>
        <v>0</v>
      </c>
      <c r="D475" s="79">
        <f t="shared" si="570"/>
        <v>2919.9017851217732</v>
      </c>
      <c r="E475" s="79">
        <f t="shared" si="570"/>
        <v>2919.9017851217732</v>
      </c>
      <c r="F475" s="79">
        <f t="shared" si="570"/>
        <v>2919.9017851217732</v>
      </c>
      <c r="G475" s="79">
        <f t="shared" ref="G475:I475" si="571">(SUM(G477))</f>
        <v>2919.9017851217732</v>
      </c>
      <c r="H475" s="79">
        <f t="shared" ref="H475" si="572">(SUM(H477))</f>
        <v>2919.9017851217732</v>
      </c>
      <c r="I475" s="79">
        <f t="shared" si="571"/>
        <v>2919.9017851217732</v>
      </c>
      <c r="J475" s="79">
        <f t="shared" ref="J475" si="573">(SUM(J477))</f>
        <v>2919.9017851217732</v>
      </c>
      <c r="K475" s="79">
        <f t="shared" ref="K475" si="574">(SUM(K477))</f>
        <v>0</v>
      </c>
      <c r="L475" s="150">
        <f t="shared" si="568"/>
        <v>0</v>
      </c>
      <c r="M475" s="79">
        <f>SUM(M477)</f>
        <v>0</v>
      </c>
      <c r="N475" s="79">
        <f>SUM(N477)</f>
        <v>0</v>
      </c>
      <c r="O475" s="79">
        <f>SUM(O477)</f>
        <v>0</v>
      </c>
      <c r="P475" s="79">
        <f>SUM(P477)</f>
        <v>0</v>
      </c>
    </row>
    <row r="476" spans="1:16" x14ac:dyDescent="0.2">
      <c r="A476" s="58" t="s">
        <v>253</v>
      </c>
      <c r="B476" s="56" t="s">
        <v>217</v>
      </c>
      <c r="C476" s="111">
        <v>0</v>
      </c>
      <c r="D476" s="111">
        <v>0</v>
      </c>
      <c r="E476" s="111">
        <v>0</v>
      </c>
      <c r="F476" s="111">
        <v>0</v>
      </c>
      <c r="G476" s="111">
        <v>0</v>
      </c>
      <c r="H476" s="111">
        <v>0</v>
      </c>
      <c r="I476" s="111">
        <v>0</v>
      </c>
      <c r="J476" s="111">
        <v>0</v>
      </c>
      <c r="K476" s="111">
        <v>0</v>
      </c>
      <c r="L476" s="150">
        <v>0</v>
      </c>
      <c r="M476" s="111"/>
      <c r="N476" s="111"/>
      <c r="O476" s="111"/>
      <c r="P476" s="111"/>
    </row>
    <row r="477" spans="1:16" ht="25.5" x14ac:dyDescent="0.2">
      <c r="A477" s="59">
        <v>4</v>
      </c>
      <c r="B477" s="112" t="s">
        <v>24</v>
      </c>
      <c r="C477" s="61">
        <f t="shared" ref="C477:K477" si="575">(SUM(C478))</f>
        <v>0</v>
      </c>
      <c r="D477" s="61">
        <f t="shared" si="575"/>
        <v>2919.9017851217732</v>
      </c>
      <c r="E477" s="61">
        <f t="shared" si="575"/>
        <v>2919.9017851217732</v>
      </c>
      <c r="F477" s="61">
        <f t="shared" si="575"/>
        <v>2919.9017851217732</v>
      </c>
      <c r="G477" s="61">
        <f t="shared" si="575"/>
        <v>2919.9017851217732</v>
      </c>
      <c r="H477" s="61">
        <f t="shared" si="575"/>
        <v>2919.9017851217732</v>
      </c>
      <c r="I477" s="61">
        <f t="shared" si="575"/>
        <v>2919.9017851217732</v>
      </c>
      <c r="J477" s="61">
        <f t="shared" si="575"/>
        <v>2919.9017851217732</v>
      </c>
      <c r="K477" s="61">
        <f t="shared" si="575"/>
        <v>0</v>
      </c>
      <c r="L477" s="150">
        <f t="shared" si="568"/>
        <v>0</v>
      </c>
      <c r="M477" s="61">
        <f t="shared" ref="M477:P477" si="576">SUM(M478)</f>
        <v>0</v>
      </c>
      <c r="N477" s="61">
        <f t="shared" si="576"/>
        <v>0</v>
      </c>
      <c r="O477" s="61">
        <f t="shared" si="576"/>
        <v>0</v>
      </c>
      <c r="P477" s="61">
        <f t="shared" si="576"/>
        <v>0</v>
      </c>
    </row>
    <row r="478" spans="1:16" ht="25.5" x14ac:dyDescent="0.2">
      <c r="A478" s="59">
        <v>42</v>
      </c>
      <c r="B478" s="112" t="s">
        <v>40</v>
      </c>
      <c r="C478" s="61">
        <f>(SUM(C479:C486))</f>
        <v>0</v>
      </c>
      <c r="D478" s="61">
        <f t="shared" ref="D478:G478" si="577">(SUM(D479+D486))</f>
        <v>2919.9017851217732</v>
      </c>
      <c r="E478" s="61">
        <f t="shared" si="577"/>
        <v>2919.9017851217732</v>
      </c>
      <c r="F478" s="61">
        <f t="shared" si="577"/>
        <v>2919.9017851217732</v>
      </c>
      <c r="G478" s="61">
        <f t="shared" si="577"/>
        <v>2919.9017851217732</v>
      </c>
      <c r="H478" s="61">
        <f t="shared" ref="H478" si="578">(SUM(H479+H486))</f>
        <v>2919.9017851217732</v>
      </c>
      <c r="I478" s="61">
        <f t="shared" ref="I478:J478" si="579">(SUM(I479+I486))</f>
        <v>2919.9017851217732</v>
      </c>
      <c r="J478" s="61">
        <f t="shared" si="579"/>
        <v>2919.9017851217732</v>
      </c>
      <c r="K478" s="61">
        <f t="shared" ref="K478" si="580">(SUM(K479+K486))</f>
        <v>0</v>
      </c>
      <c r="L478" s="150">
        <f t="shared" si="568"/>
        <v>0</v>
      </c>
      <c r="M478" s="61">
        <f t="shared" ref="M478:O478" si="581">SUM(M479+M486)</f>
        <v>0</v>
      </c>
      <c r="N478" s="61">
        <f t="shared" si="581"/>
        <v>0</v>
      </c>
      <c r="O478" s="61">
        <f t="shared" si="581"/>
        <v>0</v>
      </c>
      <c r="P478" s="61">
        <f>SUM(P479+P486)</f>
        <v>0</v>
      </c>
    </row>
    <row r="479" spans="1:16" x14ac:dyDescent="0.2">
      <c r="A479" s="59">
        <v>422</v>
      </c>
      <c r="B479" s="112" t="s">
        <v>118</v>
      </c>
      <c r="C479" s="61">
        <v>0</v>
      </c>
      <c r="D479" s="61">
        <f t="shared" ref="D479:G479" si="582">(SUM(D480:D485))</f>
        <v>2389.0105514632687</v>
      </c>
      <c r="E479" s="61">
        <f t="shared" si="582"/>
        <v>2389.0105514632687</v>
      </c>
      <c r="F479" s="61">
        <f t="shared" si="582"/>
        <v>2389.0105514632687</v>
      </c>
      <c r="G479" s="61">
        <f t="shared" si="582"/>
        <v>2389.0105514632687</v>
      </c>
      <c r="H479" s="61">
        <f t="shared" ref="H479" si="583">(SUM(H480:H485))</f>
        <v>2389.0105514632687</v>
      </c>
      <c r="I479" s="61">
        <f t="shared" ref="I479:J479" si="584">(SUM(I480:I485))</f>
        <v>2389.0105514632687</v>
      </c>
      <c r="J479" s="61">
        <f t="shared" si="584"/>
        <v>2389.0105514632687</v>
      </c>
      <c r="K479" s="61">
        <f t="shared" ref="K479" si="585">(SUM(K480:K485))</f>
        <v>0</v>
      </c>
      <c r="L479" s="150">
        <f t="shared" si="568"/>
        <v>0</v>
      </c>
      <c r="M479" s="61">
        <f t="shared" ref="M479:P479" si="586">SUM(M480:M485)</f>
        <v>0</v>
      </c>
      <c r="N479" s="61">
        <f t="shared" si="586"/>
        <v>0</v>
      </c>
      <c r="O479" s="61">
        <f t="shared" si="586"/>
        <v>0</v>
      </c>
      <c r="P479" s="61">
        <f t="shared" si="586"/>
        <v>0</v>
      </c>
    </row>
    <row r="480" spans="1:16" x14ac:dyDescent="0.2">
      <c r="A480" s="63">
        <v>4221</v>
      </c>
      <c r="B480" s="64" t="s">
        <v>119</v>
      </c>
      <c r="C480" s="65">
        <v>0</v>
      </c>
      <c r="D480" s="65">
        <v>1725.3965093901386</v>
      </c>
      <c r="E480" s="65">
        <v>1725.3965093901386</v>
      </c>
      <c r="F480" s="65">
        <v>1725.3965093901386</v>
      </c>
      <c r="G480" s="65">
        <v>1725.3965093901386</v>
      </c>
      <c r="H480" s="65">
        <v>1725.3965093901386</v>
      </c>
      <c r="I480" s="65">
        <v>1725.3965093901386</v>
      </c>
      <c r="J480" s="65">
        <v>1725.3965093901386</v>
      </c>
      <c r="K480" s="65">
        <v>0</v>
      </c>
      <c r="L480" s="150">
        <f t="shared" si="568"/>
        <v>0</v>
      </c>
      <c r="M480" s="65"/>
      <c r="N480" s="65"/>
      <c r="O480" s="65"/>
      <c r="P480" s="65"/>
    </row>
    <row r="481" spans="1:16" x14ac:dyDescent="0.2">
      <c r="A481" s="63">
        <v>422</v>
      </c>
      <c r="B481" s="64" t="s">
        <v>248</v>
      </c>
      <c r="C481" s="65">
        <f>(D481+E481+K481+L481+M481+N481+O481+P481)</f>
        <v>0</v>
      </c>
      <c r="D481" s="65">
        <v>0</v>
      </c>
      <c r="E481" s="65">
        <v>0</v>
      </c>
      <c r="F481" s="65">
        <v>0</v>
      </c>
      <c r="G481" s="65">
        <v>0</v>
      </c>
      <c r="H481" s="65">
        <v>0</v>
      </c>
      <c r="I481" s="65">
        <v>0</v>
      </c>
      <c r="J481" s="65">
        <v>0</v>
      </c>
      <c r="K481" s="65">
        <v>0</v>
      </c>
      <c r="L481" s="150">
        <v>0</v>
      </c>
      <c r="M481" s="65"/>
      <c r="N481" s="65"/>
      <c r="O481" s="65"/>
      <c r="P481" s="65"/>
    </row>
    <row r="482" spans="1:16" x14ac:dyDescent="0.2">
      <c r="A482" s="63">
        <v>4223</v>
      </c>
      <c r="B482" s="64" t="s">
        <v>249</v>
      </c>
      <c r="C482" s="65">
        <f>(D482+E482+K482+L482+M482+N482+O482+P482)</f>
        <v>0</v>
      </c>
      <c r="D482" s="65">
        <v>0</v>
      </c>
      <c r="E482" s="65">
        <v>0</v>
      </c>
      <c r="F482" s="65">
        <v>0</v>
      </c>
      <c r="G482" s="65">
        <v>0</v>
      </c>
      <c r="H482" s="65">
        <v>0</v>
      </c>
      <c r="I482" s="65">
        <v>0</v>
      </c>
      <c r="J482" s="65">
        <v>0</v>
      </c>
      <c r="K482" s="65">
        <v>0</v>
      </c>
      <c r="L482" s="150">
        <v>0</v>
      </c>
      <c r="M482" s="65"/>
      <c r="N482" s="65"/>
      <c r="O482" s="65"/>
      <c r="P482" s="65"/>
    </row>
    <row r="483" spans="1:16" x14ac:dyDescent="0.2">
      <c r="A483" s="63">
        <v>4225</v>
      </c>
      <c r="B483" s="64" t="s">
        <v>250</v>
      </c>
      <c r="C483" s="65">
        <f>(D483+E483+K483+L483+M483+N483+O483+P483)</f>
        <v>0</v>
      </c>
      <c r="D483" s="65">
        <v>0</v>
      </c>
      <c r="E483" s="65">
        <v>0</v>
      </c>
      <c r="F483" s="65">
        <v>0</v>
      </c>
      <c r="G483" s="65">
        <v>0</v>
      </c>
      <c r="H483" s="65">
        <v>0</v>
      </c>
      <c r="I483" s="65">
        <v>0</v>
      </c>
      <c r="J483" s="65">
        <v>0</v>
      </c>
      <c r="K483" s="65">
        <v>0</v>
      </c>
      <c r="L483" s="150">
        <v>0</v>
      </c>
      <c r="M483" s="65"/>
      <c r="N483" s="65"/>
      <c r="O483" s="65"/>
      <c r="P483" s="65"/>
    </row>
    <row r="484" spans="1:16" x14ac:dyDescent="0.2">
      <c r="A484" s="63">
        <v>4226</v>
      </c>
      <c r="B484" s="64" t="s">
        <v>231</v>
      </c>
      <c r="C484" s="65">
        <f>(D484+E484+K484+L484+M484+N484+O484+P484)</f>
        <v>0</v>
      </c>
      <c r="D484" s="65">
        <v>0</v>
      </c>
      <c r="E484" s="65">
        <v>0</v>
      </c>
      <c r="F484" s="65">
        <v>0</v>
      </c>
      <c r="G484" s="65">
        <v>0</v>
      </c>
      <c r="H484" s="65">
        <v>0</v>
      </c>
      <c r="I484" s="65">
        <v>0</v>
      </c>
      <c r="J484" s="65">
        <v>0</v>
      </c>
      <c r="K484" s="65">
        <v>0</v>
      </c>
      <c r="L484" s="150">
        <v>0</v>
      </c>
      <c r="M484" s="65"/>
      <c r="N484" s="65"/>
      <c r="O484" s="65"/>
      <c r="P484" s="65"/>
    </row>
    <row r="485" spans="1:16" ht="25.5" x14ac:dyDescent="0.2">
      <c r="A485" s="63">
        <v>4227</v>
      </c>
      <c r="B485" s="64" t="s">
        <v>251</v>
      </c>
      <c r="C485" s="65">
        <v>0</v>
      </c>
      <c r="D485" s="65">
        <v>663.61404207313024</v>
      </c>
      <c r="E485" s="65">
        <v>663.61404207313024</v>
      </c>
      <c r="F485" s="65">
        <v>663.61404207313024</v>
      </c>
      <c r="G485" s="65">
        <v>663.61404207313024</v>
      </c>
      <c r="H485" s="65">
        <v>663.61404207313024</v>
      </c>
      <c r="I485" s="65">
        <v>663.61404207313024</v>
      </c>
      <c r="J485" s="65">
        <v>663.61404207313024</v>
      </c>
      <c r="K485" s="65">
        <v>0</v>
      </c>
      <c r="L485" s="150">
        <f>K485/J485*100</f>
        <v>0</v>
      </c>
      <c r="M485" s="65">
        <v>0</v>
      </c>
      <c r="N485" s="65"/>
      <c r="O485" s="65"/>
      <c r="P485" s="65"/>
    </row>
    <row r="486" spans="1:16" ht="25.5" x14ac:dyDescent="0.2">
      <c r="A486" s="59">
        <v>424</v>
      </c>
      <c r="B486" s="60" t="s">
        <v>252</v>
      </c>
      <c r="C486" s="61">
        <f t="shared" ref="C486:K486" si="587">(SUM(C487))</f>
        <v>0</v>
      </c>
      <c r="D486" s="61">
        <f t="shared" si="587"/>
        <v>530.89123365850423</v>
      </c>
      <c r="E486" s="61">
        <f t="shared" si="587"/>
        <v>530.89123365850423</v>
      </c>
      <c r="F486" s="61">
        <f t="shared" si="587"/>
        <v>530.89123365850423</v>
      </c>
      <c r="G486" s="61">
        <f t="shared" si="587"/>
        <v>530.89123365850423</v>
      </c>
      <c r="H486" s="61">
        <f t="shared" si="587"/>
        <v>530.89123365850423</v>
      </c>
      <c r="I486" s="61">
        <f t="shared" si="587"/>
        <v>530.89123365850423</v>
      </c>
      <c r="J486" s="61">
        <f t="shared" si="587"/>
        <v>530.89123365850423</v>
      </c>
      <c r="K486" s="61">
        <f t="shared" si="587"/>
        <v>0</v>
      </c>
      <c r="L486" s="150">
        <f t="shared" si="568"/>
        <v>0</v>
      </c>
      <c r="M486" s="61">
        <f>SUM(M487)</f>
        <v>0</v>
      </c>
      <c r="N486" s="61">
        <f>SUM(N487)</f>
        <v>0</v>
      </c>
      <c r="O486" s="61">
        <f>SUM(O487)</f>
        <v>0</v>
      </c>
      <c r="P486" s="61">
        <f>SUM(P487)</f>
        <v>0</v>
      </c>
    </row>
    <row r="487" spans="1:16" x14ac:dyDescent="0.2">
      <c r="A487" s="63">
        <v>4241</v>
      </c>
      <c r="B487" s="64" t="s">
        <v>121</v>
      </c>
      <c r="C487" s="65">
        <v>0</v>
      </c>
      <c r="D487" s="65">
        <v>530.89123365850423</v>
      </c>
      <c r="E487" s="65">
        <v>530.89123365850423</v>
      </c>
      <c r="F487" s="65">
        <v>530.89123365850423</v>
      </c>
      <c r="G487" s="65">
        <v>530.89123365850423</v>
      </c>
      <c r="H487" s="65">
        <v>530.89123365850423</v>
      </c>
      <c r="I487" s="65">
        <v>530.89123365850423</v>
      </c>
      <c r="J487" s="65">
        <v>530.89123365850423</v>
      </c>
      <c r="K487" s="65">
        <v>0</v>
      </c>
      <c r="L487" s="150">
        <f t="shared" si="568"/>
        <v>0</v>
      </c>
      <c r="M487" s="65">
        <v>0</v>
      </c>
      <c r="N487" s="65">
        <v>0</v>
      </c>
      <c r="O487" s="65"/>
      <c r="P487" s="65"/>
    </row>
    <row r="488" spans="1:16" ht="51" x14ac:dyDescent="0.2">
      <c r="A488" s="55" t="s">
        <v>247</v>
      </c>
      <c r="B488" s="56" t="s">
        <v>198</v>
      </c>
      <c r="C488" s="202">
        <f t="shared" ref="C488:F488" si="588">(SUM(C490))</f>
        <v>0</v>
      </c>
      <c r="D488" s="79">
        <f t="shared" si="588"/>
        <v>1061.7824673170085</v>
      </c>
      <c r="E488" s="79">
        <f t="shared" si="588"/>
        <v>1061.7824673170085</v>
      </c>
      <c r="F488" s="79">
        <f t="shared" si="588"/>
        <v>2061.7824673170085</v>
      </c>
      <c r="G488" s="79">
        <f t="shared" ref="G488:I488" si="589">(SUM(G490))</f>
        <v>2061.7824673170085</v>
      </c>
      <c r="H488" s="79">
        <f t="shared" ref="H488" si="590">(SUM(H490))</f>
        <v>3061.7824673170085</v>
      </c>
      <c r="I488" s="79">
        <f t="shared" si="589"/>
        <v>4061.7824673170085</v>
      </c>
      <c r="J488" s="79">
        <f t="shared" ref="J488" si="591">(SUM(J490))</f>
        <v>4061.7824673170085</v>
      </c>
      <c r="K488" s="79">
        <f t="shared" ref="K488" si="592">(SUM(K490))</f>
        <v>0</v>
      </c>
      <c r="L488" s="150">
        <f t="shared" si="568"/>
        <v>0</v>
      </c>
      <c r="M488" s="79">
        <f>SUM(M490)</f>
        <v>0</v>
      </c>
      <c r="N488" s="79">
        <f>SUM(N490)</f>
        <v>0</v>
      </c>
      <c r="O488" s="79">
        <f>SUM(O490)</f>
        <v>0</v>
      </c>
      <c r="P488" s="79">
        <f>SUM(P490)</f>
        <v>0</v>
      </c>
    </row>
    <row r="489" spans="1:16" x14ac:dyDescent="0.2">
      <c r="A489" s="58" t="s">
        <v>254</v>
      </c>
      <c r="B489" s="56" t="s">
        <v>221</v>
      </c>
      <c r="C489" s="79">
        <v>0</v>
      </c>
      <c r="D489" s="79">
        <v>0</v>
      </c>
      <c r="E489" s="79">
        <v>0</v>
      </c>
      <c r="F489" s="79">
        <v>0</v>
      </c>
      <c r="G489" s="79">
        <v>0</v>
      </c>
      <c r="H489" s="79">
        <v>0</v>
      </c>
      <c r="I489" s="79">
        <v>0</v>
      </c>
      <c r="J489" s="79">
        <v>0</v>
      </c>
      <c r="K489" s="79">
        <v>0</v>
      </c>
      <c r="L489" s="150">
        <v>0</v>
      </c>
      <c r="M489" s="111"/>
      <c r="N489" s="111"/>
      <c r="O489" s="111"/>
      <c r="P489" s="111"/>
    </row>
    <row r="490" spans="1:16" ht="25.5" x14ac:dyDescent="0.2">
      <c r="A490" s="59">
        <v>4</v>
      </c>
      <c r="B490" s="112" t="s">
        <v>24</v>
      </c>
      <c r="C490" s="61">
        <f t="shared" ref="C490:K490" si="593">(SUM(C491))</f>
        <v>0</v>
      </c>
      <c r="D490" s="61">
        <f t="shared" si="593"/>
        <v>1061.7824673170085</v>
      </c>
      <c r="E490" s="61">
        <f t="shared" si="593"/>
        <v>1061.7824673170085</v>
      </c>
      <c r="F490" s="61">
        <f t="shared" si="593"/>
        <v>2061.7824673170085</v>
      </c>
      <c r="G490" s="61">
        <f t="shared" si="593"/>
        <v>2061.7824673170085</v>
      </c>
      <c r="H490" s="61">
        <f t="shared" si="593"/>
        <v>3061.7824673170085</v>
      </c>
      <c r="I490" s="61">
        <f t="shared" si="593"/>
        <v>4061.7824673170085</v>
      </c>
      <c r="J490" s="61">
        <f t="shared" si="593"/>
        <v>4061.7824673170085</v>
      </c>
      <c r="K490" s="61">
        <f t="shared" si="593"/>
        <v>0</v>
      </c>
      <c r="L490" s="150">
        <f t="shared" si="568"/>
        <v>0</v>
      </c>
      <c r="M490" s="61">
        <f t="shared" ref="M490:P490" si="594">SUM(M491)</f>
        <v>0</v>
      </c>
      <c r="N490" s="61">
        <f t="shared" si="594"/>
        <v>0</v>
      </c>
      <c r="O490" s="61">
        <f t="shared" si="594"/>
        <v>0</v>
      </c>
      <c r="P490" s="61">
        <f t="shared" si="594"/>
        <v>0</v>
      </c>
    </row>
    <row r="491" spans="1:16" ht="25.5" x14ac:dyDescent="0.2">
      <c r="A491" s="59">
        <v>42</v>
      </c>
      <c r="B491" s="112" t="s">
        <v>40</v>
      </c>
      <c r="C491" s="61">
        <f>(SUM(C492:C499))</f>
        <v>0</v>
      </c>
      <c r="D491" s="61">
        <f t="shared" ref="D491:G491" si="595">(SUM(D492+D499))</f>
        <v>1061.7824673170085</v>
      </c>
      <c r="E491" s="61">
        <f t="shared" si="595"/>
        <v>1061.7824673170085</v>
      </c>
      <c r="F491" s="61">
        <f t="shared" si="595"/>
        <v>2061.7824673170085</v>
      </c>
      <c r="G491" s="61">
        <f t="shared" si="595"/>
        <v>2061.7824673170085</v>
      </c>
      <c r="H491" s="61">
        <f t="shared" ref="H491" si="596">(SUM(H492+H499))</f>
        <v>3061.7824673170085</v>
      </c>
      <c r="I491" s="61">
        <f t="shared" ref="I491:J491" si="597">(SUM(I492+I499))</f>
        <v>4061.7824673170085</v>
      </c>
      <c r="J491" s="61">
        <f t="shared" si="597"/>
        <v>4061.7824673170085</v>
      </c>
      <c r="K491" s="61">
        <f t="shared" ref="K491" si="598">(SUM(K492+K499))</f>
        <v>0</v>
      </c>
      <c r="L491" s="150">
        <f t="shared" si="568"/>
        <v>0</v>
      </c>
      <c r="M491" s="61">
        <f t="shared" ref="M491:O491" si="599">SUM(M492+M499)</f>
        <v>0</v>
      </c>
      <c r="N491" s="61">
        <f t="shared" si="599"/>
        <v>0</v>
      </c>
      <c r="O491" s="61">
        <f t="shared" si="599"/>
        <v>0</v>
      </c>
      <c r="P491" s="61">
        <f>SUM(P492+P499)</f>
        <v>0</v>
      </c>
    </row>
    <row r="492" spans="1:16" x14ac:dyDescent="0.2">
      <c r="A492" s="59">
        <v>422</v>
      </c>
      <c r="B492" s="112" t="s">
        <v>118</v>
      </c>
      <c r="C492" s="61">
        <v>0</v>
      </c>
      <c r="D492" s="61">
        <f t="shared" ref="D492:G492" si="600">(SUM(D493:D498))</f>
        <v>0</v>
      </c>
      <c r="E492" s="61">
        <f t="shared" si="600"/>
        <v>0</v>
      </c>
      <c r="F492" s="61">
        <f t="shared" si="600"/>
        <v>1000</v>
      </c>
      <c r="G492" s="61">
        <f t="shared" si="600"/>
        <v>1000</v>
      </c>
      <c r="H492" s="61">
        <f t="shared" ref="H492" si="601">(SUM(H493:H498))</f>
        <v>2000</v>
      </c>
      <c r="I492" s="61">
        <f t="shared" ref="I492:J492" si="602">(SUM(I493:I498))</f>
        <v>3000</v>
      </c>
      <c r="J492" s="61">
        <f t="shared" si="602"/>
        <v>3000</v>
      </c>
      <c r="K492" s="61">
        <f t="shared" ref="K492" si="603">(SUM(K493:K498))</f>
        <v>0</v>
      </c>
      <c r="L492" s="150">
        <f t="shared" si="568"/>
        <v>0</v>
      </c>
      <c r="M492" s="61">
        <f t="shared" ref="M492:P492" si="604">SUM(M493:M498)</f>
        <v>0</v>
      </c>
      <c r="N492" s="61">
        <f t="shared" si="604"/>
        <v>0</v>
      </c>
      <c r="O492" s="61">
        <f t="shared" si="604"/>
        <v>0</v>
      </c>
      <c r="P492" s="61">
        <f t="shared" si="604"/>
        <v>0</v>
      </c>
    </row>
    <row r="493" spans="1:16" x14ac:dyDescent="0.2">
      <c r="A493" s="63">
        <v>4221</v>
      </c>
      <c r="B493" s="64" t="s">
        <v>119</v>
      </c>
      <c r="C493" s="65">
        <v>0</v>
      </c>
      <c r="D493" s="65">
        <v>0</v>
      </c>
      <c r="E493" s="65">
        <v>0</v>
      </c>
      <c r="F493" s="65">
        <v>0</v>
      </c>
      <c r="G493" s="65">
        <v>0</v>
      </c>
      <c r="H493" s="65">
        <v>0</v>
      </c>
      <c r="I493" s="157">
        <v>1000</v>
      </c>
      <c r="J493" s="157">
        <v>1000</v>
      </c>
      <c r="K493" s="157">
        <v>0</v>
      </c>
      <c r="L493" s="150">
        <f t="shared" si="568"/>
        <v>0</v>
      </c>
      <c r="M493" s="65"/>
      <c r="N493" s="65"/>
      <c r="O493" s="65"/>
      <c r="P493" s="65"/>
    </row>
    <row r="494" spans="1:16" x14ac:dyDescent="0.2">
      <c r="A494" s="63">
        <v>422</v>
      </c>
      <c r="B494" s="64" t="s">
        <v>248</v>
      </c>
      <c r="C494" s="65">
        <f>(D494+E494+K494+L494+M494+N494+O494+P494)</f>
        <v>0</v>
      </c>
      <c r="D494" s="65">
        <v>0</v>
      </c>
      <c r="E494" s="65">
        <v>0</v>
      </c>
      <c r="F494" s="65">
        <v>0</v>
      </c>
      <c r="G494" s="65">
        <v>0</v>
      </c>
      <c r="H494" s="65">
        <v>0</v>
      </c>
      <c r="I494" s="65">
        <v>0</v>
      </c>
      <c r="J494" s="65">
        <v>0</v>
      </c>
      <c r="K494" s="65">
        <v>0</v>
      </c>
      <c r="L494" s="150">
        <v>0</v>
      </c>
      <c r="M494" s="65"/>
      <c r="N494" s="65"/>
      <c r="O494" s="65"/>
      <c r="P494" s="65"/>
    </row>
    <row r="495" spans="1:16" x14ac:dyDescent="0.2">
      <c r="A495" s="63">
        <v>4223</v>
      </c>
      <c r="B495" s="64" t="s">
        <v>249</v>
      </c>
      <c r="C495" s="65">
        <f>(D495+E495+K495+L495+M495+N495+O495+P495)</f>
        <v>0</v>
      </c>
      <c r="D495" s="65">
        <v>0</v>
      </c>
      <c r="E495" s="65">
        <v>0</v>
      </c>
      <c r="F495" s="65">
        <v>0</v>
      </c>
      <c r="G495" s="65">
        <v>0</v>
      </c>
      <c r="H495" s="65">
        <v>0</v>
      </c>
      <c r="I495" s="65">
        <v>0</v>
      </c>
      <c r="J495" s="65">
        <v>0</v>
      </c>
      <c r="K495" s="65">
        <v>0</v>
      </c>
      <c r="L495" s="150">
        <v>0</v>
      </c>
      <c r="M495" s="65"/>
      <c r="N495" s="65"/>
      <c r="O495" s="65"/>
      <c r="P495" s="65"/>
    </row>
    <row r="496" spans="1:16" x14ac:dyDescent="0.2">
      <c r="A496" s="63">
        <v>4225</v>
      </c>
      <c r="B496" s="64" t="s">
        <v>250</v>
      </c>
      <c r="C496" s="65">
        <f>(D496+E496+K496+L496+M496+N496+O496+P496)</f>
        <v>0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150">
        <v>0</v>
      </c>
      <c r="M496" s="65"/>
      <c r="N496" s="65"/>
      <c r="O496" s="65"/>
      <c r="P496" s="65"/>
    </row>
    <row r="497" spans="1:16" x14ac:dyDescent="0.2">
      <c r="A497" s="63">
        <v>4226</v>
      </c>
      <c r="B497" s="64" t="s">
        <v>231</v>
      </c>
      <c r="C497" s="65">
        <f>(D497+E497+K497+L497+M497+N497+O497+P497)</f>
        <v>0</v>
      </c>
      <c r="D497" s="65">
        <v>0</v>
      </c>
      <c r="E497" s="65">
        <v>0</v>
      </c>
      <c r="F497" s="65">
        <v>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150">
        <v>0</v>
      </c>
      <c r="M497" s="65"/>
      <c r="N497" s="65"/>
      <c r="O497" s="65"/>
      <c r="P497" s="65"/>
    </row>
    <row r="498" spans="1:16" ht="25.5" x14ac:dyDescent="0.2">
      <c r="A498" s="63">
        <v>4227</v>
      </c>
      <c r="B498" s="64" t="s">
        <v>251</v>
      </c>
      <c r="C498" s="65">
        <v>0</v>
      </c>
      <c r="D498" s="65">
        <v>0</v>
      </c>
      <c r="E498" s="65">
        <v>0</v>
      </c>
      <c r="F498" s="65">
        <v>1000</v>
      </c>
      <c r="G498" s="65">
        <v>1000</v>
      </c>
      <c r="H498" s="65">
        <v>2000</v>
      </c>
      <c r="I498" s="65">
        <v>2000</v>
      </c>
      <c r="J498" s="65">
        <v>2000</v>
      </c>
      <c r="K498" s="65">
        <v>0</v>
      </c>
      <c r="L498" s="150">
        <f t="shared" si="568"/>
        <v>0</v>
      </c>
      <c r="M498" s="65">
        <v>0</v>
      </c>
      <c r="N498" s="65"/>
      <c r="O498" s="65"/>
      <c r="P498" s="65"/>
    </row>
    <row r="499" spans="1:16" ht="25.5" x14ac:dyDescent="0.2">
      <c r="A499" s="59">
        <v>424</v>
      </c>
      <c r="B499" s="60" t="s">
        <v>252</v>
      </c>
      <c r="C499" s="61">
        <f t="shared" ref="C499:K499" si="605">(SUM(C500))</f>
        <v>0</v>
      </c>
      <c r="D499" s="61">
        <f t="shared" si="605"/>
        <v>1061.7824673170085</v>
      </c>
      <c r="E499" s="61">
        <f t="shared" si="605"/>
        <v>1061.7824673170085</v>
      </c>
      <c r="F499" s="61">
        <f t="shared" si="605"/>
        <v>1061.7824673170085</v>
      </c>
      <c r="G499" s="61">
        <f t="shared" si="605"/>
        <v>1061.7824673170085</v>
      </c>
      <c r="H499" s="61">
        <f t="shared" si="605"/>
        <v>1061.7824673170085</v>
      </c>
      <c r="I499" s="61">
        <f t="shared" si="605"/>
        <v>1061.7824673170085</v>
      </c>
      <c r="J499" s="61">
        <f t="shared" si="605"/>
        <v>1061.7824673170085</v>
      </c>
      <c r="K499" s="61">
        <f t="shared" si="605"/>
        <v>0</v>
      </c>
      <c r="L499" s="150">
        <f t="shared" si="568"/>
        <v>0</v>
      </c>
      <c r="M499" s="61">
        <f>SUM(M500)</f>
        <v>0</v>
      </c>
      <c r="N499" s="61">
        <f>SUM(N500)</f>
        <v>0</v>
      </c>
      <c r="O499" s="61">
        <f>SUM(O500)</f>
        <v>0</v>
      </c>
      <c r="P499" s="61">
        <f>SUM(P500)</f>
        <v>0</v>
      </c>
    </row>
    <row r="500" spans="1:16" x14ac:dyDescent="0.2">
      <c r="A500" s="63">
        <v>4241</v>
      </c>
      <c r="B500" s="64" t="s">
        <v>121</v>
      </c>
      <c r="C500" s="65">
        <v>0</v>
      </c>
      <c r="D500" s="65">
        <v>1061.7824673170085</v>
      </c>
      <c r="E500" s="65">
        <v>1061.7824673170085</v>
      </c>
      <c r="F500" s="65">
        <v>1061.7824673170085</v>
      </c>
      <c r="G500" s="65">
        <v>1061.7824673170085</v>
      </c>
      <c r="H500" s="65">
        <v>1061.7824673170085</v>
      </c>
      <c r="I500" s="65">
        <v>1061.7824673170085</v>
      </c>
      <c r="J500" s="65">
        <v>1061.7824673170085</v>
      </c>
      <c r="K500" s="65">
        <v>0</v>
      </c>
      <c r="L500" s="150">
        <f t="shared" si="568"/>
        <v>0</v>
      </c>
      <c r="M500" s="65">
        <v>0</v>
      </c>
      <c r="N500" s="65">
        <v>0</v>
      </c>
      <c r="O500" s="65"/>
      <c r="P500" s="65"/>
    </row>
    <row r="501" spans="1:16" ht="51" x14ac:dyDescent="0.2">
      <c r="A501" s="55" t="s">
        <v>247</v>
      </c>
      <c r="B501" s="56" t="s">
        <v>198</v>
      </c>
      <c r="C501" s="202">
        <f t="shared" ref="C501:F501" si="606">(SUM(C503))</f>
        <v>0</v>
      </c>
      <c r="D501" s="79">
        <f t="shared" si="606"/>
        <v>768265.97650806291</v>
      </c>
      <c r="E501" s="79">
        <f t="shared" si="606"/>
        <v>0</v>
      </c>
      <c r="F501" s="79">
        <f t="shared" si="606"/>
        <v>0</v>
      </c>
      <c r="G501" s="79">
        <f t="shared" ref="G501:I501" si="607">(SUM(G503))</f>
        <v>0</v>
      </c>
      <c r="H501" s="79">
        <f t="shared" ref="H501" si="608">(SUM(H503))</f>
        <v>2000</v>
      </c>
      <c r="I501" s="79">
        <f t="shared" si="607"/>
        <v>2000</v>
      </c>
      <c r="J501" s="79">
        <f t="shared" ref="J501" si="609">(SUM(J503))</f>
        <v>2000</v>
      </c>
      <c r="K501" s="79">
        <f t="shared" ref="K501" si="610">(SUM(K503))</f>
        <v>626.16999999999996</v>
      </c>
      <c r="L501" s="150">
        <f t="shared" si="568"/>
        <v>31.308499999999999</v>
      </c>
      <c r="M501" s="79">
        <f>SUM(M503)</f>
        <v>0</v>
      </c>
      <c r="N501" s="79">
        <f>SUM(N503)</f>
        <v>0</v>
      </c>
      <c r="O501" s="79">
        <f>SUM(O503)</f>
        <v>0</v>
      </c>
      <c r="P501" s="79">
        <f>SUM(P503)</f>
        <v>0</v>
      </c>
    </row>
    <row r="502" spans="1:16" ht="25.5" x14ac:dyDescent="0.2">
      <c r="A502" s="58" t="s">
        <v>312</v>
      </c>
      <c r="B502" s="56" t="s">
        <v>219</v>
      </c>
      <c r="C502" s="79">
        <v>0</v>
      </c>
      <c r="D502" s="79">
        <v>0</v>
      </c>
      <c r="E502" s="79">
        <v>0</v>
      </c>
      <c r="F502" s="79">
        <v>0</v>
      </c>
      <c r="G502" s="79">
        <v>0</v>
      </c>
      <c r="H502" s="79">
        <v>2000</v>
      </c>
      <c r="I502" s="79">
        <v>2000</v>
      </c>
      <c r="J502" s="79">
        <v>2000</v>
      </c>
      <c r="K502" s="79">
        <v>626.16999999999996</v>
      </c>
      <c r="L502" s="150">
        <f t="shared" si="568"/>
        <v>31.308499999999999</v>
      </c>
      <c r="M502" s="111"/>
      <c r="N502" s="111"/>
      <c r="O502" s="111"/>
      <c r="P502" s="111"/>
    </row>
    <row r="503" spans="1:16" ht="25.5" x14ac:dyDescent="0.2">
      <c r="A503" s="59">
        <v>4</v>
      </c>
      <c r="B503" s="112" t="s">
        <v>24</v>
      </c>
      <c r="C503" s="61">
        <f t="shared" ref="C503:G503" si="611">(SUM(C504))</f>
        <v>0</v>
      </c>
      <c r="D503" s="61">
        <f t="shared" si="611"/>
        <v>768265.97650806291</v>
      </c>
      <c r="E503" s="61">
        <f t="shared" si="611"/>
        <v>0</v>
      </c>
      <c r="F503" s="61">
        <f t="shared" si="611"/>
        <v>0</v>
      </c>
      <c r="G503" s="61">
        <f t="shared" si="611"/>
        <v>0</v>
      </c>
      <c r="H503" s="61">
        <v>2000</v>
      </c>
      <c r="I503" s="61">
        <v>2000</v>
      </c>
      <c r="J503" s="61">
        <v>2000</v>
      </c>
      <c r="K503" s="61">
        <v>626.16999999999996</v>
      </c>
      <c r="L503" s="150">
        <f t="shared" si="568"/>
        <v>31.308499999999999</v>
      </c>
      <c r="M503" s="61">
        <f t="shared" ref="M503:P503" si="612">SUM(M504)</f>
        <v>0</v>
      </c>
      <c r="N503" s="61">
        <f t="shared" si="612"/>
        <v>0</v>
      </c>
      <c r="O503" s="61">
        <f t="shared" si="612"/>
        <v>0</v>
      </c>
      <c r="P503" s="61">
        <f t="shared" si="612"/>
        <v>0</v>
      </c>
    </row>
    <row r="504" spans="1:16" ht="25.5" x14ac:dyDescent="0.2">
      <c r="A504" s="59">
        <v>42</v>
      </c>
      <c r="B504" s="112" t="s">
        <v>40</v>
      </c>
      <c r="C504" s="61">
        <f>(SUM(C505:C513))</f>
        <v>0</v>
      </c>
      <c r="D504" s="61">
        <f>(SUM(D505+D513))</f>
        <v>768265.97650806291</v>
      </c>
      <c r="E504" s="61">
        <v>0</v>
      </c>
      <c r="F504" s="61">
        <v>0</v>
      </c>
      <c r="G504" s="61">
        <v>0</v>
      </c>
      <c r="H504" s="61">
        <v>0</v>
      </c>
      <c r="I504" s="61">
        <v>0</v>
      </c>
      <c r="J504" s="61">
        <v>0</v>
      </c>
      <c r="K504" s="61">
        <v>0</v>
      </c>
      <c r="L504" s="150">
        <v>0</v>
      </c>
      <c r="M504" s="61">
        <f t="shared" ref="M504:O504" si="613">SUM(M505+M513)</f>
        <v>0</v>
      </c>
      <c r="N504" s="61">
        <f t="shared" si="613"/>
        <v>0</v>
      </c>
      <c r="O504" s="61">
        <f t="shared" si="613"/>
        <v>0</v>
      </c>
      <c r="P504" s="61">
        <f>SUM(P505+P513)</f>
        <v>0</v>
      </c>
    </row>
    <row r="505" spans="1:16" x14ac:dyDescent="0.2">
      <c r="A505" s="59">
        <v>422</v>
      </c>
      <c r="B505" s="112" t="s">
        <v>118</v>
      </c>
      <c r="C505" s="61">
        <v>0</v>
      </c>
      <c r="D505" s="61">
        <f>(SUM(D507:D512))</f>
        <v>767867.80808281898</v>
      </c>
      <c r="E505" s="61">
        <v>0</v>
      </c>
      <c r="F505" s="61">
        <v>0</v>
      </c>
      <c r="G505" s="61">
        <v>0</v>
      </c>
      <c r="H505" s="61">
        <v>0</v>
      </c>
      <c r="I505" s="61">
        <v>0</v>
      </c>
      <c r="J505" s="61">
        <v>0</v>
      </c>
      <c r="K505" s="61">
        <v>0</v>
      </c>
      <c r="L505" s="150">
        <v>0</v>
      </c>
      <c r="M505" s="61">
        <f t="shared" ref="M505:P505" si="614">SUM(M507:M512)</f>
        <v>0</v>
      </c>
      <c r="N505" s="61">
        <f t="shared" si="614"/>
        <v>0</v>
      </c>
      <c r="O505" s="61">
        <f t="shared" si="614"/>
        <v>0</v>
      </c>
      <c r="P505" s="61">
        <f t="shared" si="614"/>
        <v>0</v>
      </c>
    </row>
    <row r="506" spans="1:16" ht="25.5" x14ac:dyDescent="0.2">
      <c r="A506" s="59">
        <v>4227</v>
      </c>
      <c r="B506" s="112" t="s">
        <v>251</v>
      </c>
      <c r="C506" s="61">
        <v>0</v>
      </c>
      <c r="D506" s="61"/>
      <c r="E506" s="61">
        <v>0</v>
      </c>
      <c r="F506" s="61">
        <v>0</v>
      </c>
      <c r="G506" s="61">
        <v>0</v>
      </c>
      <c r="H506" s="61">
        <v>2000</v>
      </c>
      <c r="I506" s="61">
        <v>2000</v>
      </c>
      <c r="J506" s="61">
        <v>2000</v>
      </c>
      <c r="K506" s="61">
        <v>626.16999999999996</v>
      </c>
      <c r="L506" s="150">
        <f t="shared" si="568"/>
        <v>31.308499999999999</v>
      </c>
      <c r="M506" s="61">
        <v>0</v>
      </c>
      <c r="N506" s="61">
        <v>0</v>
      </c>
      <c r="O506" s="61">
        <v>0</v>
      </c>
      <c r="P506" s="61">
        <v>0</v>
      </c>
    </row>
    <row r="507" spans="1:16" ht="51" x14ac:dyDescent="0.2">
      <c r="A507" s="55" t="s">
        <v>255</v>
      </c>
      <c r="B507" s="113" t="s">
        <v>201</v>
      </c>
      <c r="C507" s="57">
        <v>0</v>
      </c>
      <c r="D507" s="57">
        <f t="shared" ref="D507:H507" si="615">(D509)</f>
        <v>153573.56161656379</v>
      </c>
      <c r="E507" s="57">
        <f t="shared" si="615"/>
        <v>66361.404207313026</v>
      </c>
      <c r="F507" s="57">
        <f t="shared" si="615"/>
        <v>66361.404207313026</v>
      </c>
      <c r="G507" s="57">
        <f t="shared" si="615"/>
        <v>66361.404207313026</v>
      </c>
      <c r="H507" s="57">
        <f t="shared" si="615"/>
        <v>66361.404207313026</v>
      </c>
      <c r="I507" s="57">
        <f t="shared" ref="I507:J507" si="616">(I509)</f>
        <v>66361.404207313026</v>
      </c>
      <c r="J507" s="57">
        <f t="shared" si="616"/>
        <v>66361.404207313026</v>
      </c>
      <c r="K507" s="57">
        <f t="shared" ref="K507" si="617">(K509)</f>
        <v>0</v>
      </c>
      <c r="L507" s="150">
        <f t="shared" si="568"/>
        <v>0</v>
      </c>
      <c r="M507" s="57">
        <v>0</v>
      </c>
      <c r="N507" s="57">
        <f>N509</f>
        <v>0</v>
      </c>
      <c r="O507" s="57">
        <f>O509</f>
        <v>0</v>
      </c>
      <c r="P507" s="57">
        <f>P509</f>
        <v>0</v>
      </c>
    </row>
    <row r="508" spans="1:16" x14ac:dyDescent="0.2">
      <c r="A508" s="58" t="s">
        <v>223</v>
      </c>
      <c r="B508" s="113" t="s">
        <v>206</v>
      </c>
      <c r="C508" s="57">
        <v>0</v>
      </c>
      <c r="D508" s="57">
        <v>0</v>
      </c>
      <c r="E508" s="57">
        <v>0</v>
      </c>
      <c r="F508" s="57">
        <v>0</v>
      </c>
      <c r="G508" s="57">
        <v>0</v>
      </c>
      <c r="H508" s="57">
        <v>0</v>
      </c>
      <c r="I508" s="57">
        <v>0</v>
      </c>
      <c r="J508" s="57">
        <v>0</v>
      </c>
      <c r="K508" s="57">
        <v>0</v>
      </c>
      <c r="L508" s="150">
        <v>0</v>
      </c>
      <c r="M508" s="57"/>
      <c r="N508" s="57"/>
      <c r="O508" s="57"/>
      <c r="P508" s="57"/>
    </row>
    <row r="509" spans="1:16" ht="24" x14ac:dyDescent="0.2">
      <c r="A509" s="101" t="s">
        <v>166</v>
      </c>
      <c r="B509" s="102" t="s">
        <v>24</v>
      </c>
      <c r="C509" s="103">
        <v>0</v>
      </c>
      <c r="D509" s="103">
        <f t="shared" ref="D509:K511" si="618">(D510)</f>
        <v>153573.56161656379</v>
      </c>
      <c r="E509" s="103">
        <f t="shared" si="618"/>
        <v>66361.404207313026</v>
      </c>
      <c r="F509" s="103">
        <f t="shared" si="618"/>
        <v>66361.404207313026</v>
      </c>
      <c r="G509" s="103">
        <f t="shared" si="618"/>
        <v>66361.404207313026</v>
      </c>
      <c r="H509" s="103">
        <f t="shared" si="618"/>
        <v>66361.404207313026</v>
      </c>
      <c r="I509" s="103">
        <f t="shared" si="618"/>
        <v>66361.404207313026</v>
      </c>
      <c r="J509" s="103">
        <f t="shared" si="618"/>
        <v>66361.404207313026</v>
      </c>
      <c r="K509" s="103">
        <f t="shared" si="618"/>
        <v>0</v>
      </c>
      <c r="L509" s="150">
        <f t="shared" si="568"/>
        <v>0</v>
      </c>
      <c r="M509" s="103">
        <f t="shared" ref="M509:P511" si="619">M510</f>
        <v>0</v>
      </c>
      <c r="N509" s="103">
        <f t="shared" si="619"/>
        <v>0</v>
      </c>
      <c r="O509" s="103">
        <f t="shared" si="619"/>
        <v>0</v>
      </c>
      <c r="P509" s="103">
        <f t="shared" si="619"/>
        <v>0</v>
      </c>
    </row>
    <row r="510" spans="1:16" ht="24" x14ac:dyDescent="0.2">
      <c r="A510" s="104" t="s">
        <v>167</v>
      </c>
      <c r="B510" s="105" t="s">
        <v>168</v>
      </c>
      <c r="C510" s="103">
        <v>0</v>
      </c>
      <c r="D510" s="103">
        <f t="shared" si="618"/>
        <v>153573.56161656379</v>
      </c>
      <c r="E510" s="103">
        <f t="shared" si="618"/>
        <v>66361.404207313026</v>
      </c>
      <c r="F510" s="103">
        <f t="shared" si="618"/>
        <v>66361.404207313026</v>
      </c>
      <c r="G510" s="103">
        <f t="shared" si="618"/>
        <v>66361.404207313026</v>
      </c>
      <c r="H510" s="103">
        <f t="shared" si="618"/>
        <v>66361.404207313026</v>
      </c>
      <c r="I510" s="103">
        <f t="shared" si="618"/>
        <v>66361.404207313026</v>
      </c>
      <c r="J510" s="103">
        <f t="shared" si="618"/>
        <v>66361.404207313026</v>
      </c>
      <c r="K510" s="103">
        <f t="shared" si="618"/>
        <v>0</v>
      </c>
      <c r="L510" s="150">
        <f t="shared" si="568"/>
        <v>0</v>
      </c>
      <c r="M510" s="103">
        <f t="shared" si="619"/>
        <v>0</v>
      </c>
      <c r="N510" s="103">
        <f t="shared" si="619"/>
        <v>0</v>
      </c>
      <c r="O510" s="103">
        <f t="shared" si="619"/>
        <v>0</v>
      </c>
      <c r="P510" s="103">
        <f t="shared" si="619"/>
        <v>0</v>
      </c>
    </row>
    <row r="511" spans="1:16" ht="24" x14ac:dyDescent="0.2">
      <c r="A511" s="104" t="s">
        <v>169</v>
      </c>
      <c r="B511" s="105" t="s">
        <v>170</v>
      </c>
      <c r="C511" s="103">
        <v>0</v>
      </c>
      <c r="D511" s="103">
        <f t="shared" si="618"/>
        <v>153573.56161656379</v>
      </c>
      <c r="E511" s="103">
        <f t="shared" si="618"/>
        <v>66361.404207313026</v>
      </c>
      <c r="F511" s="103">
        <f t="shared" si="618"/>
        <v>66361.404207313026</v>
      </c>
      <c r="G511" s="103">
        <f t="shared" si="618"/>
        <v>66361.404207313026</v>
      </c>
      <c r="H511" s="103">
        <f t="shared" si="618"/>
        <v>66361.404207313026</v>
      </c>
      <c r="I511" s="103">
        <f t="shared" si="618"/>
        <v>66361.404207313026</v>
      </c>
      <c r="J511" s="103">
        <f t="shared" si="618"/>
        <v>66361.404207313026</v>
      </c>
      <c r="K511" s="103">
        <f t="shared" si="618"/>
        <v>0</v>
      </c>
      <c r="L511" s="150">
        <f t="shared" si="568"/>
        <v>0</v>
      </c>
      <c r="M511" s="103">
        <f t="shared" si="619"/>
        <v>0</v>
      </c>
      <c r="N511" s="103">
        <f t="shared" si="619"/>
        <v>0</v>
      </c>
      <c r="O511" s="103">
        <f t="shared" si="619"/>
        <v>0</v>
      </c>
      <c r="P511" s="103">
        <f t="shared" si="619"/>
        <v>0</v>
      </c>
    </row>
    <row r="512" spans="1:16" ht="24" x14ac:dyDescent="0.2">
      <c r="A512" s="106" t="s">
        <v>256</v>
      </c>
      <c r="B512" s="107" t="s">
        <v>170</v>
      </c>
      <c r="C512" s="103">
        <v>0</v>
      </c>
      <c r="D512" s="103">
        <v>153573.56161656379</v>
      </c>
      <c r="E512" s="103">
        <v>66361.404207313026</v>
      </c>
      <c r="F512" s="103">
        <v>66361.404207313026</v>
      </c>
      <c r="G512" s="103">
        <v>66361.404207313026</v>
      </c>
      <c r="H512" s="103">
        <v>66361.404207313026</v>
      </c>
      <c r="I512" s="103">
        <v>66361.404207313026</v>
      </c>
      <c r="J512" s="103">
        <v>66361.404207313026</v>
      </c>
      <c r="K512" s="103">
        <v>0</v>
      </c>
      <c r="L512" s="150">
        <f t="shared" si="568"/>
        <v>0</v>
      </c>
      <c r="M512" s="103">
        <v>0</v>
      </c>
      <c r="N512" s="103"/>
      <c r="O512" s="103"/>
      <c r="P512" s="103"/>
    </row>
    <row r="513" spans="1:16" ht="51" x14ac:dyDescent="0.2">
      <c r="A513" s="55" t="s">
        <v>255</v>
      </c>
      <c r="B513" s="113" t="s">
        <v>201</v>
      </c>
      <c r="C513" s="57">
        <v>0</v>
      </c>
      <c r="D513" s="57">
        <f t="shared" ref="D513:H513" si="620">(D515)</f>
        <v>398.16842524387812</v>
      </c>
      <c r="E513" s="57">
        <f t="shared" si="620"/>
        <v>398.16842524387812</v>
      </c>
      <c r="F513" s="57">
        <f t="shared" si="620"/>
        <v>398.16842524387812</v>
      </c>
      <c r="G513" s="57">
        <f t="shared" si="620"/>
        <v>398.16842524387812</v>
      </c>
      <c r="H513" s="57">
        <f t="shared" si="620"/>
        <v>398.16842524387812</v>
      </c>
      <c r="I513" s="57">
        <f t="shared" ref="I513:J513" si="621">(I515)</f>
        <v>398.16842524387812</v>
      </c>
      <c r="J513" s="57">
        <f t="shared" si="621"/>
        <v>398.16842524387812</v>
      </c>
      <c r="K513" s="57">
        <f t="shared" ref="K513" si="622">(K515)</f>
        <v>0</v>
      </c>
      <c r="L513" s="150">
        <f t="shared" si="568"/>
        <v>0</v>
      </c>
      <c r="M513" s="57">
        <v>0</v>
      </c>
      <c r="N513" s="57">
        <f>N515</f>
        <v>0</v>
      </c>
      <c r="O513" s="57">
        <f>O515</f>
        <v>0</v>
      </c>
      <c r="P513" s="57">
        <f>P515</f>
        <v>0</v>
      </c>
    </row>
    <row r="514" spans="1:16" ht="22.5" x14ac:dyDescent="0.2">
      <c r="A514" s="58" t="s">
        <v>216</v>
      </c>
      <c r="B514" s="113" t="s">
        <v>217</v>
      </c>
      <c r="C514" s="57">
        <v>0</v>
      </c>
      <c r="D514" s="57">
        <v>0</v>
      </c>
      <c r="E514" s="57">
        <v>0</v>
      </c>
      <c r="F514" s="57">
        <v>0</v>
      </c>
      <c r="G514" s="57">
        <v>0</v>
      </c>
      <c r="H514" s="57">
        <v>0</v>
      </c>
      <c r="I514" s="57">
        <v>0</v>
      </c>
      <c r="J514" s="57">
        <v>0</v>
      </c>
      <c r="K514" s="57">
        <v>0</v>
      </c>
      <c r="L514" s="150">
        <v>0</v>
      </c>
      <c r="M514" s="57"/>
      <c r="N514" s="57"/>
      <c r="O514" s="57"/>
      <c r="P514" s="57"/>
    </row>
    <row r="515" spans="1:16" ht="24" x14ac:dyDescent="0.2">
      <c r="A515" s="101" t="s">
        <v>166</v>
      </c>
      <c r="B515" s="102" t="s">
        <v>24</v>
      </c>
      <c r="C515" s="103">
        <v>0</v>
      </c>
      <c r="D515" s="103">
        <f t="shared" ref="D515:K517" si="623">(D516)</f>
        <v>398.16842524387812</v>
      </c>
      <c r="E515" s="103">
        <f t="shared" si="623"/>
        <v>398.16842524387812</v>
      </c>
      <c r="F515" s="103">
        <f t="shared" si="623"/>
        <v>398.16842524387812</v>
      </c>
      <c r="G515" s="103">
        <f t="shared" si="623"/>
        <v>398.16842524387812</v>
      </c>
      <c r="H515" s="103">
        <f t="shared" si="623"/>
        <v>398.16842524387812</v>
      </c>
      <c r="I515" s="103">
        <f t="shared" si="623"/>
        <v>398.16842524387812</v>
      </c>
      <c r="J515" s="103">
        <f t="shared" si="623"/>
        <v>398.16842524387812</v>
      </c>
      <c r="K515" s="103">
        <f t="shared" si="623"/>
        <v>0</v>
      </c>
      <c r="L515" s="150">
        <f>K515/J515*100</f>
        <v>0</v>
      </c>
      <c r="M515" s="103">
        <f t="shared" ref="M515:P517" si="624">M516</f>
        <v>0</v>
      </c>
      <c r="N515" s="103">
        <f t="shared" si="624"/>
        <v>0</v>
      </c>
      <c r="O515" s="103">
        <f t="shared" si="624"/>
        <v>0</v>
      </c>
      <c r="P515" s="103">
        <f t="shared" si="624"/>
        <v>0</v>
      </c>
    </row>
    <row r="516" spans="1:16" ht="24" x14ac:dyDescent="0.2">
      <c r="A516" s="104" t="s">
        <v>167</v>
      </c>
      <c r="B516" s="105" t="s">
        <v>168</v>
      </c>
      <c r="C516" s="103">
        <v>0</v>
      </c>
      <c r="D516" s="103">
        <f t="shared" si="623"/>
        <v>398.16842524387812</v>
      </c>
      <c r="E516" s="103">
        <f t="shared" si="623"/>
        <v>398.16842524387812</v>
      </c>
      <c r="F516" s="103">
        <f t="shared" si="623"/>
        <v>398.16842524387812</v>
      </c>
      <c r="G516" s="103">
        <f t="shared" si="623"/>
        <v>398.16842524387812</v>
      </c>
      <c r="H516" s="103">
        <f t="shared" si="623"/>
        <v>398.16842524387812</v>
      </c>
      <c r="I516" s="103">
        <f t="shared" si="623"/>
        <v>398.16842524387812</v>
      </c>
      <c r="J516" s="103">
        <f t="shared" si="623"/>
        <v>398.16842524387812</v>
      </c>
      <c r="K516" s="103">
        <f t="shared" si="623"/>
        <v>0</v>
      </c>
      <c r="L516" s="150">
        <f t="shared" si="568"/>
        <v>0</v>
      </c>
      <c r="M516" s="103">
        <f t="shared" si="624"/>
        <v>0</v>
      </c>
      <c r="N516" s="103">
        <f t="shared" si="624"/>
        <v>0</v>
      </c>
      <c r="O516" s="103">
        <f t="shared" si="624"/>
        <v>0</v>
      </c>
      <c r="P516" s="103">
        <f t="shared" si="624"/>
        <v>0</v>
      </c>
    </row>
    <row r="517" spans="1:16" ht="24" x14ac:dyDescent="0.2">
      <c r="A517" s="104" t="s">
        <v>169</v>
      </c>
      <c r="B517" s="105" t="s">
        <v>170</v>
      </c>
      <c r="C517" s="103">
        <v>0</v>
      </c>
      <c r="D517" s="103">
        <f t="shared" si="623"/>
        <v>398.16842524387812</v>
      </c>
      <c r="E517" s="103">
        <f t="shared" si="623"/>
        <v>398.16842524387812</v>
      </c>
      <c r="F517" s="103">
        <f t="shared" si="623"/>
        <v>398.16842524387812</v>
      </c>
      <c r="G517" s="103">
        <f t="shared" si="623"/>
        <v>398.16842524387812</v>
      </c>
      <c r="H517" s="103">
        <f t="shared" si="623"/>
        <v>398.16842524387812</v>
      </c>
      <c r="I517" s="103">
        <f t="shared" si="623"/>
        <v>398.16842524387812</v>
      </c>
      <c r="J517" s="103">
        <f t="shared" si="623"/>
        <v>398.16842524387812</v>
      </c>
      <c r="K517" s="103">
        <f t="shared" si="623"/>
        <v>0</v>
      </c>
      <c r="L517" s="150">
        <f t="shared" si="568"/>
        <v>0</v>
      </c>
      <c r="M517" s="103">
        <f t="shared" si="624"/>
        <v>0</v>
      </c>
      <c r="N517" s="103">
        <f t="shared" si="624"/>
        <v>0</v>
      </c>
      <c r="O517" s="103">
        <f t="shared" si="624"/>
        <v>0</v>
      </c>
      <c r="P517" s="103">
        <f t="shared" si="624"/>
        <v>0</v>
      </c>
    </row>
    <row r="518" spans="1:16" ht="24" x14ac:dyDescent="0.2">
      <c r="A518" s="106" t="s">
        <v>256</v>
      </c>
      <c r="B518" s="107" t="s">
        <v>170</v>
      </c>
      <c r="C518" s="103">
        <v>0</v>
      </c>
      <c r="D518" s="103">
        <v>398.16842524387812</v>
      </c>
      <c r="E518" s="103">
        <v>398.16842524387812</v>
      </c>
      <c r="F518" s="103">
        <v>398.16842524387812</v>
      </c>
      <c r="G518" s="103">
        <v>398.16842524387812</v>
      </c>
      <c r="H518" s="103">
        <v>398.16842524387812</v>
      </c>
      <c r="I518" s="103">
        <v>398.16842524387812</v>
      </c>
      <c r="J518" s="103">
        <v>398.16842524387812</v>
      </c>
      <c r="K518" s="103">
        <v>0</v>
      </c>
      <c r="L518" s="150">
        <f t="shared" si="568"/>
        <v>0</v>
      </c>
      <c r="M518" s="103">
        <v>0</v>
      </c>
      <c r="N518" s="103"/>
      <c r="O518" s="103"/>
      <c r="P518" s="103"/>
    </row>
    <row r="519" spans="1:16" ht="51" x14ac:dyDescent="0.2">
      <c r="A519" s="115" t="s">
        <v>257</v>
      </c>
      <c r="B519" s="116" t="s">
        <v>258</v>
      </c>
      <c r="C519" s="94">
        <f t="shared" ref="C519:F519" si="625">(SUM(C521))</f>
        <v>0</v>
      </c>
      <c r="D519" s="94">
        <f t="shared" si="625"/>
        <v>530.89123365850423</v>
      </c>
      <c r="E519" s="94">
        <f t="shared" si="625"/>
        <v>530.89123365850423</v>
      </c>
      <c r="F519" s="94">
        <f t="shared" si="625"/>
        <v>530.89123365850423</v>
      </c>
      <c r="G519" s="94">
        <f t="shared" ref="G519:I519" si="626">(SUM(G521))</f>
        <v>530.89123365850423</v>
      </c>
      <c r="H519" s="94">
        <f t="shared" ref="H519" si="627">(SUM(H521))</f>
        <v>530.89123365850423</v>
      </c>
      <c r="I519" s="94">
        <f t="shared" si="626"/>
        <v>530.89123365850423</v>
      </c>
      <c r="J519" s="94">
        <f t="shared" ref="J519" si="628">(SUM(J521))</f>
        <v>530.89123365850423</v>
      </c>
      <c r="K519" s="94">
        <f t="shared" ref="K519" si="629">(SUM(K521))</f>
        <v>98.88</v>
      </c>
      <c r="L519" s="150">
        <f t="shared" si="568"/>
        <v>18.625283999999997</v>
      </c>
      <c r="M519" s="94">
        <f t="shared" ref="M519:P519" si="630">SUM(M521)</f>
        <v>0</v>
      </c>
      <c r="N519" s="94">
        <f t="shared" si="630"/>
        <v>0</v>
      </c>
      <c r="O519" s="94">
        <f t="shared" si="630"/>
        <v>0</v>
      </c>
      <c r="P519" s="94">
        <f t="shared" si="630"/>
        <v>0</v>
      </c>
    </row>
    <row r="520" spans="1:16" x14ac:dyDescent="0.2">
      <c r="A520" s="117" t="s">
        <v>253</v>
      </c>
      <c r="B520" s="118" t="s">
        <v>217</v>
      </c>
      <c r="C520" s="119">
        <v>0</v>
      </c>
      <c r="D520" s="119">
        <v>0</v>
      </c>
      <c r="E520" s="119">
        <v>0</v>
      </c>
      <c r="F520" s="119">
        <v>0</v>
      </c>
      <c r="G520" s="119">
        <v>0</v>
      </c>
      <c r="H520" s="119">
        <v>0</v>
      </c>
      <c r="I520" s="119">
        <v>0</v>
      </c>
      <c r="J520" s="119">
        <v>0</v>
      </c>
      <c r="K520" s="119">
        <v>0</v>
      </c>
      <c r="L520" s="150">
        <v>0</v>
      </c>
      <c r="M520" s="119"/>
      <c r="N520" s="119"/>
      <c r="O520" s="119"/>
      <c r="P520" s="119"/>
    </row>
    <row r="521" spans="1:16" x14ac:dyDescent="0.2">
      <c r="A521" s="71">
        <v>3</v>
      </c>
      <c r="B521" s="72" t="s">
        <v>22</v>
      </c>
      <c r="C521" s="61">
        <f t="shared" ref="C521:K521" si="631">(SUM(C522))</f>
        <v>0</v>
      </c>
      <c r="D521" s="73">
        <f t="shared" si="631"/>
        <v>530.89123365850423</v>
      </c>
      <c r="E521" s="73">
        <f t="shared" si="631"/>
        <v>530.89123365850423</v>
      </c>
      <c r="F521" s="73">
        <f t="shared" si="631"/>
        <v>530.89123365850423</v>
      </c>
      <c r="G521" s="73">
        <f t="shared" si="631"/>
        <v>530.89123365850423</v>
      </c>
      <c r="H521" s="73">
        <f t="shared" si="631"/>
        <v>530.89123365850423</v>
      </c>
      <c r="I521" s="73">
        <f t="shared" si="631"/>
        <v>530.89123365850423</v>
      </c>
      <c r="J521" s="73">
        <f t="shared" si="631"/>
        <v>530.89123365850423</v>
      </c>
      <c r="K521" s="73">
        <f t="shared" si="631"/>
        <v>98.88</v>
      </c>
      <c r="L521" s="150">
        <f t="shared" si="568"/>
        <v>18.625283999999997</v>
      </c>
      <c r="M521" s="73">
        <f t="shared" ref="M521:P521" si="632">SUM(M522)</f>
        <v>0</v>
      </c>
      <c r="N521" s="73">
        <f t="shared" si="632"/>
        <v>0</v>
      </c>
      <c r="O521" s="73">
        <f t="shared" si="632"/>
        <v>0</v>
      </c>
      <c r="P521" s="73">
        <f t="shared" si="632"/>
        <v>0</v>
      </c>
    </row>
    <row r="522" spans="1:16" x14ac:dyDescent="0.2">
      <c r="A522" s="71">
        <v>32</v>
      </c>
      <c r="B522" s="72" t="s">
        <v>30</v>
      </c>
      <c r="C522" s="73">
        <f>(SUM(C525))</f>
        <v>0</v>
      </c>
      <c r="D522" s="73">
        <f>(SUM(D524,D526))</f>
        <v>530.89123365850423</v>
      </c>
      <c r="E522" s="73">
        <f t="shared" ref="E522:I522" si="633">(SUM(E525))</f>
        <v>530.89123365850423</v>
      </c>
      <c r="F522" s="73">
        <f t="shared" si="633"/>
        <v>530.89123365850423</v>
      </c>
      <c r="G522" s="73">
        <f t="shared" si="633"/>
        <v>530.89123365850423</v>
      </c>
      <c r="H522" s="73">
        <f t="shared" ref="H522" si="634">(SUM(H525))</f>
        <v>530.89123365850423</v>
      </c>
      <c r="I522" s="73">
        <f t="shared" si="633"/>
        <v>530.89123365850423</v>
      </c>
      <c r="J522" s="73">
        <f t="shared" ref="J522" si="635">(SUM(J525))</f>
        <v>530.89123365850423</v>
      </c>
      <c r="K522" s="73">
        <v>98.88</v>
      </c>
      <c r="L522" s="150">
        <f t="shared" si="568"/>
        <v>18.625283999999997</v>
      </c>
      <c r="M522" s="73">
        <f t="shared" ref="M522:P522" si="636">SUM(M525)</f>
        <v>0</v>
      </c>
      <c r="N522" s="73">
        <f t="shared" si="636"/>
        <v>0</v>
      </c>
      <c r="O522" s="73">
        <f t="shared" si="636"/>
        <v>0</v>
      </c>
      <c r="P522" s="73">
        <f t="shared" si="636"/>
        <v>0</v>
      </c>
    </row>
    <row r="523" spans="1:16" x14ac:dyDescent="0.2">
      <c r="A523" s="71">
        <v>322</v>
      </c>
      <c r="B523" s="72" t="s">
        <v>140</v>
      </c>
      <c r="C523" s="73">
        <f>(D523+E523+K523+L523+M523+N523+O523+P523)</f>
        <v>98.88</v>
      </c>
      <c r="D523" s="73">
        <v>0</v>
      </c>
      <c r="E523" s="73">
        <v>0</v>
      </c>
      <c r="F523" s="73">
        <v>0</v>
      </c>
      <c r="G523" s="73">
        <v>0</v>
      </c>
      <c r="H523" s="73">
        <v>0</v>
      </c>
      <c r="I523" s="73">
        <v>0</v>
      </c>
      <c r="J523" s="73">
        <v>0</v>
      </c>
      <c r="K523" s="73">
        <v>98.88</v>
      </c>
      <c r="L523" s="150">
        <v>0</v>
      </c>
      <c r="M523" s="73"/>
      <c r="N523" s="73"/>
      <c r="O523" s="73"/>
      <c r="P523" s="73"/>
    </row>
    <row r="524" spans="1:16" x14ac:dyDescent="0.2">
      <c r="A524" s="63">
        <v>3224</v>
      </c>
      <c r="B524" s="64" t="s">
        <v>228</v>
      </c>
      <c r="C524" s="65">
        <f>(D524+E524+K524+L524+M524+N524+O524+P524)</f>
        <v>98.88</v>
      </c>
      <c r="D524" s="65">
        <v>0</v>
      </c>
      <c r="E524" s="65">
        <v>0</v>
      </c>
      <c r="F524" s="65">
        <v>0</v>
      </c>
      <c r="G524" s="65">
        <v>0</v>
      </c>
      <c r="H524" s="65">
        <v>0</v>
      </c>
      <c r="I524" s="65">
        <v>0</v>
      </c>
      <c r="J524" s="65">
        <v>0</v>
      </c>
      <c r="K524" s="65">
        <v>98.88</v>
      </c>
      <c r="L524" s="150">
        <v>0</v>
      </c>
      <c r="M524" s="65"/>
      <c r="N524" s="65"/>
      <c r="O524" s="65"/>
      <c r="P524" s="65"/>
    </row>
    <row r="525" spans="1:16" x14ac:dyDescent="0.2">
      <c r="A525" s="71">
        <v>323</v>
      </c>
      <c r="B525" s="72" t="s">
        <v>95</v>
      </c>
      <c r="C525" s="73">
        <f t="shared" ref="C525:K525" si="637">(SUM(C526))</f>
        <v>0</v>
      </c>
      <c r="D525" s="73">
        <f t="shared" si="637"/>
        <v>530.89123365850423</v>
      </c>
      <c r="E525" s="73">
        <f t="shared" si="637"/>
        <v>530.89123365850423</v>
      </c>
      <c r="F525" s="73">
        <f t="shared" si="637"/>
        <v>530.89123365850423</v>
      </c>
      <c r="G525" s="73">
        <f t="shared" si="637"/>
        <v>530.89123365850423</v>
      </c>
      <c r="H525" s="73">
        <f t="shared" si="637"/>
        <v>530.89123365850423</v>
      </c>
      <c r="I525" s="73">
        <f t="shared" si="637"/>
        <v>530.89123365850423</v>
      </c>
      <c r="J525" s="73">
        <f t="shared" si="637"/>
        <v>530.89123365850423</v>
      </c>
      <c r="K525" s="73">
        <f t="shared" si="637"/>
        <v>0</v>
      </c>
      <c r="L525" s="150">
        <f t="shared" si="568"/>
        <v>0</v>
      </c>
      <c r="M525" s="73">
        <f t="shared" ref="M525:P525" si="638">SUM(M526)</f>
        <v>0</v>
      </c>
      <c r="N525" s="73">
        <f t="shared" si="638"/>
        <v>0</v>
      </c>
      <c r="O525" s="73">
        <f t="shared" si="638"/>
        <v>0</v>
      </c>
      <c r="P525" s="73">
        <f t="shared" si="638"/>
        <v>0</v>
      </c>
    </row>
    <row r="526" spans="1:16" x14ac:dyDescent="0.2">
      <c r="A526" s="63">
        <v>3232</v>
      </c>
      <c r="B526" s="64" t="s">
        <v>259</v>
      </c>
      <c r="C526" s="65">
        <v>0</v>
      </c>
      <c r="D526" s="65">
        <v>530.89123365850423</v>
      </c>
      <c r="E526" s="65">
        <v>530.89123365850423</v>
      </c>
      <c r="F526" s="65">
        <v>530.89123365850423</v>
      </c>
      <c r="G526" s="65">
        <v>530.89123365850423</v>
      </c>
      <c r="H526" s="65">
        <v>530.89123365850423</v>
      </c>
      <c r="I526" s="65">
        <v>530.89123365850423</v>
      </c>
      <c r="J526" s="65">
        <v>530.89123365850423</v>
      </c>
      <c r="K526" s="65">
        <v>0</v>
      </c>
      <c r="L526" s="150">
        <f t="shared" si="568"/>
        <v>0</v>
      </c>
      <c r="M526" s="65">
        <v>0</v>
      </c>
      <c r="N526" s="65">
        <v>0</v>
      </c>
      <c r="O526" s="65"/>
      <c r="P526" s="65"/>
    </row>
    <row r="527" spans="1:16" ht="51" x14ac:dyDescent="0.2">
      <c r="A527" s="55" t="s">
        <v>181</v>
      </c>
      <c r="B527" s="56" t="s">
        <v>182</v>
      </c>
      <c r="C527" s="57">
        <f t="shared" ref="C527:F527" si="639">(SUM(C529))</f>
        <v>466.71</v>
      </c>
      <c r="D527" s="57">
        <f t="shared" si="639"/>
        <v>265.44561682925212</v>
      </c>
      <c r="E527" s="57">
        <f t="shared" si="639"/>
        <v>265.44561682925212</v>
      </c>
      <c r="F527" s="57">
        <f t="shared" si="639"/>
        <v>265.44561682925212</v>
      </c>
      <c r="G527" s="57">
        <f t="shared" ref="G527:I527" si="640">(SUM(G529))</f>
        <v>265.44561682925212</v>
      </c>
      <c r="H527" s="57">
        <f t="shared" ref="H527" si="641">(SUM(H529))</f>
        <v>700</v>
      </c>
      <c r="I527" s="57">
        <f t="shared" si="640"/>
        <v>700</v>
      </c>
      <c r="J527" s="57">
        <f t="shared" ref="J527" si="642">(SUM(J529))</f>
        <v>700</v>
      </c>
      <c r="K527" s="57">
        <f t="shared" ref="K527" si="643">(SUM(K529))</f>
        <v>0</v>
      </c>
      <c r="L527" s="150">
        <f t="shared" si="568"/>
        <v>0</v>
      </c>
      <c r="M527" s="57">
        <f t="shared" ref="M527:P527" si="644">SUM(M529)</f>
        <v>0</v>
      </c>
      <c r="N527" s="57">
        <f t="shared" si="644"/>
        <v>0</v>
      </c>
      <c r="O527" s="57">
        <f t="shared" si="644"/>
        <v>0</v>
      </c>
      <c r="P527" s="57">
        <f t="shared" si="644"/>
        <v>0</v>
      </c>
    </row>
    <row r="528" spans="1:16" x14ac:dyDescent="0.2">
      <c r="A528" s="58" t="s">
        <v>223</v>
      </c>
      <c r="B528" s="56" t="s">
        <v>206</v>
      </c>
      <c r="C528" s="57">
        <v>0</v>
      </c>
      <c r="D528" s="57">
        <v>0</v>
      </c>
      <c r="E528" s="57">
        <v>0</v>
      </c>
      <c r="F528" s="57">
        <v>0</v>
      </c>
      <c r="G528" s="57">
        <v>0</v>
      </c>
      <c r="H528" s="57">
        <v>0</v>
      </c>
      <c r="I528" s="57">
        <v>0</v>
      </c>
      <c r="J528" s="57">
        <v>0</v>
      </c>
      <c r="K528" s="57">
        <v>0</v>
      </c>
      <c r="L528" s="150">
        <v>0</v>
      </c>
      <c r="M528" s="57"/>
      <c r="N528" s="57"/>
      <c r="O528" s="57"/>
      <c r="P528" s="57"/>
    </row>
    <row r="529" spans="1:16" x14ac:dyDescent="0.2">
      <c r="A529" s="59">
        <v>3</v>
      </c>
      <c r="B529" s="60" t="s">
        <v>22</v>
      </c>
      <c r="C529" s="61">
        <f>(SUM(C530))</f>
        <v>466.71</v>
      </c>
      <c r="D529" s="61">
        <f t="shared" ref="D529:G529" si="645">(SUM(D530+D535))</f>
        <v>265.44561682925212</v>
      </c>
      <c r="E529" s="61">
        <f t="shared" si="645"/>
        <v>265.44561682925212</v>
      </c>
      <c r="F529" s="61">
        <f t="shared" si="645"/>
        <v>265.44561682925212</v>
      </c>
      <c r="G529" s="61">
        <f t="shared" si="645"/>
        <v>265.44561682925212</v>
      </c>
      <c r="H529" s="61">
        <f t="shared" ref="H529" si="646">(SUM(H530+H535))</f>
        <v>700</v>
      </c>
      <c r="I529" s="61">
        <f t="shared" ref="I529:J529" si="647">(SUM(I530+I535))</f>
        <v>700</v>
      </c>
      <c r="J529" s="61">
        <f t="shared" si="647"/>
        <v>700</v>
      </c>
      <c r="K529" s="61">
        <f t="shared" ref="K529" si="648">(SUM(K530+K535))</f>
        <v>0</v>
      </c>
      <c r="L529" s="150">
        <f t="shared" si="568"/>
        <v>0</v>
      </c>
      <c r="M529" s="61">
        <f t="shared" ref="M529:O529" si="649">SUM(M530+M535)</f>
        <v>0</v>
      </c>
      <c r="N529" s="61">
        <f t="shared" si="649"/>
        <v>0</v>
      </c>
      <c r="O529" s="61">
        <f t="shared" si="649"/>
        <v>0</v>
      </c>
      <c r="P529" s="61">
        <f>SUM(P530+P535)</f>
        <v>0</v>
      </c>
    </row>
    <row r="530" spans="1:16" x14ac:dyDescent="0.2">
      <c r="A530" s="59">
        <v>32</v>
      </c>
      <c r="B530" s="60" t="s">
        <v>30</v>
      </c>
      <c r="C530" s="61">
        <f>(SUM(C531:C535))</f>
        <v>466.71</v>
      </c>
      <c r="D530" s="61">
        <f t="shared" ref="D530:H530" si="650">(SUM(D531+D533))</f>
        <v>0</v>
      </c>
      <c r="E530" s="61">
        <f t="shared" si="650"/>
        <v>0</v>
      </c>
      <c r="F530" s="61">
        <f t="shared" si="650"/>
        <v>0</v>
      </c>
      <c r="G530" s="61">
        <f t="shared" si="650"/>
        <v>0</v>
      </c>
      <c r="H530" s="61">
        <f t="shared" si="650"/>
        <v>0</v>
      </c>
      <c r="I530" s="61">
        <f t="shared" ref="I530:J530" si="651">(SUM(I531+I533))</f>
        <v>0</v>
      </c>
      <c r="J530" s="61">
        <f t="shared" si="651"/>
        <v>0</v>
      </c>
      <c r="K530" s="61">
        <f t="shared" ref="K530" si="652">(SUM(K531+K533))</f>
        <v>0</v>
      </c>
      <c r="L530" s="150">
        <v>0</v>
      </c>
      <c r="M530" s="61">
        <f t="shared" ref="M530:O530" si="653">SUM(M531+M533)</f>
        <v>0</v>
      </c>
      <c r="N530" s="61">
        <f t="shared" si="653"/>
        <v>0</v>
      </c>
      <c r="O530" s="61">
        <f t="shared" si="653"/>
        <v>0</v>
      </c>
      <c r="P530" s="61">
        <f>SUM(P531+P533)</f>
        <v>0</v>
      </c>
    </row>
    <row r="531" spans="1:16" x14ac:dyDescent="0.2">
      <c r="A531" s="59">
        <v>322</v>
      </c>
      <c r="B531" s="60" t="s">
        <v>140</v>
      </c>
      <c r="C531" s="61">
        <f t="shared" ref="C531:K531" si="654">(SUM(C532))</f>
        <v>0</v>
      </c>
      <c r="D531" s="61">
        <f t="shared" si="654"/>
        <v>0</v>
      </c>
      <c r="E531" s="61">
        <f t="shared" si="654"/>
        <v>0</v>
      </c>
      <c r="F531" s="61">
        <f t="shared" si="654"/>
        <v>0</v>
      </c>
      <c r="G531" s="61">
        <f t="shared" si="654"/>
        <v>0</v>
      </c>
      <c r="H531" s="61">
        <f t="shared" si="654"/>
        <v>0</v>
      </c>
      <c r="I531" s="61">
        <f t="shared" si="654"/>
        <v>0</v>
      </c>
      <c r="J531" s="61">
        <f t="shared" si="654"/>
        <v>0</v>
      </c>
      <c r="K531" s="61">
        <f t="shared" si="654"/>
        <v>0</v>
      </c>
      <c r="L531" s="150">
        <v>0</v>
      </c>
      <c r="M531" s="61">
        <f t="shared" ref="M531:P531" si="655">SUM(M532)</f>
        <v>0</v>
      </c>
      <c r="N531" s="61">
        <f t="shared" si="655"/>
        <v>0</v>
      </c>
      <c r="O531" s="61">
        <f t="shared" si="655"/>
        <v>0</v>
      </c>
      <c r="P531" s="61">
        <f t="shared" si="655"/>
        <v>0</v>
      </c>
    </row>
    <row r="532" spans="1:16" x14ac:dyDescent="0.2">
      <c r="A532" s="63">
        <v>3222</v>
      </c>
      <c r="B532" s="64" t="s">
        <v>90</v>
      </c>
      <c r="C532" s="65">
        <v>0</v>
      </c>
      <c r="D532" s="65">
        <v>0</v>
      </c>
      <c r="E532" s="65">
        <v>0</v>
      </c>
      <c r="F532" s="65">
        <v>0</v>
      </c>
      <c r="G532" s="65">
        <v>0</v>
      </c>
      <c r="H532" s="65">
        <v>0</v>
      </c>
      <c r="I532" s="65">
        <v>0</v>
      </c>
      <c r="J532" s="65">
        <v>0</v>
      </c>
      <c r="K532" s="65">
        <v>0</v>
      </c>
      <c r="L532" s="150">
        <v>0</v>
      </c>
      <c r="M532" s="65"/>
      <c r="N532" s="65"/>
      <c r="O532" s="65"/>
      <c r="P532" s="65"/>
    </row>
    <row r="533" spans="1:16" ht="25.5" x14ac:dyDescent="0.2">
      <c r="A533" s="59">
        <v>329</v>
      </c>
      <c r="B533" s="60" t="s">
        <v>150</v>
      </c>
      <c r="C533" s="61">
        <f t="shared" ref="C533:K533" si="656">(SUM(C534))</f>
        <v>0</v>
      </c>
      <c r="D533" s="61">
        <f t="shared" si="656"/>
        <v>0</v>
      </c>
      <c r="E533" s="61">
        <f t="shared" si="656"/>
        <v>0</v>
      </c>
      <c r="F533" s="61">
        <f t="shared" si="656"/>
        <v>0</v>
      </c>
      <c r="G533" s="61">
        <f t="shared" si="656"/>
        <v>0</v>
      </c>
      <c r="H533" s="61">
        <f t="shared" si="656"/>
        <v>0</v>
      </c>
      <c r="I533" s="61">
        <f t="shared" si="656"/>
        <v>0</v>
      </c>
      <c r="J533" s="61">
        <f t="shared" si="656"/>
        <v>0</v>
      </c>
      <c r="K533" s="61">
        <f t="shared" si="656"/>
        <v>0</v>
      </c>
      <c r="L533" s="150">
        <v>0</v>
      </c>
      <c r="M533" s="61">
        <f t="shared" ref="M533:P533" si="657">SUM(M534)</f>
        <v>0</v>
      </c>
      <c r="N533" s="61">
        <f t="shared" si="657"/>
        <v>0</v>
      </c>
      <c r="O533" s="61">
        <f t="shared" si="657"/>
        <v>0</v>
      </c>
      <c r="P533" s="61">
        <f t="shared" si="657"/>
        <v>0</v>
      </c>
    </row>
    <row r="534" spans="1:16" x14ac:dyDescent="0.2">
      <c r="A534" s="63">
        <v>3299</v>
      </c>
      <c r="B534" s="64" t="s">
        <v>150</v>
      </c>
      <c r="C534" s="65">
        <v>0</v>
      </c>
      <c r="D534" s="65">
        <v>0</v>
      </c>
      <c r="E534" s="65">
        <v>0</v>
      </c>
      <c r="F534" s="65">
        <v>0</v>
      </c>
      <c r="G534" s="65">
        <v>0</v>
      </c>
      <c r="H534" s="65">
        <v>0</v>
      </c>
      <c r="I534" s="65">
        <v>0</v>
      </c>
      <c r="J534" s="65">
        <v>0</v>
      </c>
      <c r="K534" s="65">
        <v>0</v>
      </c>
      <c r="L534" s="150">
        <v>0</v>
      </c>
      <c r="M534" s="65"/>
      <c r="N534" s="65"/>
      <c r="O534" s="65"/>
      <c r="P534" s="65"/>
    </row>
    <row r="535" spans="1:16" ht="25.5" x14ac:dyDescent="0.2">
      <c r="A535" s="59">
        <v>37</v>
      </c>
      <c r="B535" s="64" t="s">
        <v>157</v>
      </c>
      <c r="C535" s="61">
        <f t="shared" ref="C535:K535" si="658">(SUM(C536))</f>
        <v>466.71</v>
      </c>
      <c r="D535" s="61">
        <f t="shared" si="658"/>
        <v>265.44561682925212</v>
      </c>
      <c r="E535" s="61">
        <f t="shared" si="658"/>
        <v>265.44561682925212</v>
      </c>
      <c r="F535" s="61">
        <f t="shared" si="658"/>
        <v>265.44561682925212</v>
      </c>
      <c r="G535" s="61">
        <f t="shared" si="658"/>
        <v>265.44561682925212</v>
      </c>
      <c r="H535" s="61">
        <f t="shared" si="658"/>
        <v>700</v>
      </c>
      <c r="I535" s="61">
        <f t="shared" si="658"/>
        <v>700</v>
      </c>
      <c r="J535" s="61">
        <f t="shared" si="658"/>
        <v>700</v>
      </c>
      <c r="K535" s="61">
        <f t="shared" si="658"/>
        <v>0</v>
      </c>
      <c r="L535" s="150">
        <f t="shared" ref="L535:L562" si="659">K535/J535*100</f>
        <v>0</v>
      </c>
      <c r="M535" s="61">
        <f t="shared" ref="M535:P536" si="660">SUM(M536)</f>
        <v>0</v>
      </c>
      <c r="N535" s="61">
        <f t="shared" si="660"/>
        <v>0</v>
      </c>
      <c r="O535" s="61">
        <f t="shared" si="660"/>
        <v>0</v>
      </c>
      <c r="P535" s="61">
        <f t="shared" si="660"/>
        <v>0</v>
      </c>
    </row>
    <row r="536" spans="1:16" ht="25.5" x14ac:dyDescent="0.2">
      <c r="A536" s="59">
        <v>372</v>
      </c>
      <c r="B536" s="64" t="s">
        <v>158</v>
      </c>
      <c r="C536" s="61">
        <f t="shared" ref="C536:K536" si="661">(SUM(C537))</f>
        <v>466.71</v>
      </c>
      <c r="D536" s="61">
        <f t="shared" si="661"/>
        <v>265.44561682925212</v>
      </c>
      <c r="E536" s="61">
        <f t="shared" si="661"/>
        <v>265.44561682925212</v>
      </c>
      <c r="F536" s="61">
        <f t="shared" si="661"/>
        <v>265.44561682925212</v>
      </c>
      <c r="G536" s="61">
        <f t="shared" si="661"/>
        <v>265.44561682925212</v>
      </c>
      <c r="H536" s="61">
        <f t="shared" si="661"/>
        <v>700</v>
      </c>
      <c r="I536" s="61">
        <f t="shared" si="661"/>
        <v>700</v>
      </c>
      <c r="J536" s="61">
        <f t="shared" si="661"/>
        <v>700</v>
      </c>
      <c r="K536" s="61">
        <f t="shared" si="661"/>
        <v>0</v>
      </c>
      <c r="L536" s="150">
        <f t="shared" si="659"/>
        <v>0</v>
      </c>
      <c r="M536" s="61">
        <f t="shared" si="660"/>
        <v>0</v>
      </c>
      <c r="N536" s="61">
        <f t="shared" si="660"/>
        <v>0</v>
      </c>
      <c r="O536" s="61">
        <f t="shared" si="660"/>
        <v>0</v>
      </c>
      <c r="P536" s="61">
        <f t="shared" si="660"/>
        <v>0</v>
      </c>
    </row>
    <row r="537" spans="1:16" ht="25.5" x14ac:dyDescent="0.2">
      <c r="A537" s="63">
        <v>3722</v>
      </c>
      <c r="B537" s="64" t="s">
        <v>183</v>
      </c>
      <c r="C537" s="65">
        <v>466.71</v>
      </c>
      <c r="D537" s="65">
        <v>265.44561682925212</v>
      </c>
      <c r="E537" s="65">
        <v>265.44561682925212</v>
      </c>
      <c r="F537" s="65">
        <v>265.44561682925212</v>
      </c>
      <c r="G537" s="65">
        <v>265.44561682925212</v>
      </c>
      <c r="H537" s="65">
        <v>700</v>
      </c>
      <c r="I537" s="65">
        <v>700</v>
      </c>
      <c r="J537" s="65">
        <v>700</v>
      </c>
      <c r="K537" s="65">
        <v>0</v>
      </c>
      <c r="L537" s="150">
        <f t="shared" si="659"/>
        <v>0</v>
      </c>
      <c r="M537" s="65"/>
      <c r="N537" s="65"/>
      <c r="O537" s="65"/>
      <c r="P537" s="65"/>
    </row>
    <row r="538" spans="1:16" ht="51" x14ac:dyDescent="0.2">
      <c r="A538" s="55" t="s">
        <v>260</v>
      </c>
      <c r="B538" s="56" t="s">
        <v>261</v>
      </c>
      <c r="C538" s="83">
        <f t="shared" ref="C538:F538" si="662">(SUM(C540+C544))</f>
        <v>0</v>
      </c>
      <c r="D538" s="57">
        <f t="shared" si="662"/>
        <v>9290.596589023824</v>
      </c>
      <c r="E538" s="57">
        <f t="shared" si="662"/>
        <v>9290.596589023824</v>
      </c>
      <c r="F538" s="57">
        <f t="shared" si="662"/>
        <v>9290.596589023824</v>
      </c>
      <c r="G538" s="57">
        <f t="shared" ref="G538:I538" si="663">(SUM(G540+G544))</f>
        <v>9290.596589023824</v>
      </c>
      <c r="H538" s="57">
        <f t="shared" ref="H538" si="664">(SUM(H540+H544))</f>
        <v>9290.596589023824</v>
      </c>
      <c r="I538" s="57">
        <f t="shared" si="663"/>
        <v>9290.32</v>
      </c>
      <c r="J538" s="57">
        <f t="shared" ref="J538" si="665">(SUM(J540+J544))</f>
        <v>9290.32</v>
      </c>
      <c r="K538" s="57">
        <f t="shared" ref="K538" si="666">(SUM(K540+K544))</f>
        <v>0</v>
      </c>
      <c r="L538" s="150">
        <f t="shared" si="659"/>
        <v>0</v>
      </c>
      <c r="M538" s="57">
        <f t="shared" ref="M538:P538" si="667">SUM(M540+M544)</f>
        <v>0</v>
      </c>
      <c r="N538" s="57">
        <f t="shared" si="667"/>
        <v>0</v>
      </c>
      <c r="O538" s="57">
        <f t="shared" si="667"/>
        <v>0</v>
      </c>
      <c r="P538" s="57">
        <f t="shared" si="667"/>
        <v>0</v>
      </c>
    </row>
    <row r="539" spans="1:16" x14ac:dyDescent="0.2">
      <c r="A539" s="58" t="s">
        <v>223</v>
      </c>
      <c r="B539" s="56" t="s">
        <v>206</v>
      </c>
      <c r="C539" s="57">
        <v>0</v>
      </c>
      <c r="D539" s="57">
        <v>0</v>
      </c>
      <c r="E539" s="57">
        <v>0</v>
      </c>
      <c r="F539" s="57">
        <v>0</v>
      </c>
      <c r="G539" s="57">
        <v>0</v>
      </c>
      <c r="H539" s="57">
        <v>0</v>
      </c>
      <c r="I539" s="57">
        <v>0</v>
      </c>
      <c r="J539" s="57">
        <v>0</v>
      </c>
      <c r="K539" s="57">
        <v>0</v>
      </c>
      <c r="L539" s="150">
        <v>0</v>
      </c>
      <c r="M539" s="57"/>
      <c r="N539" s="57"/>
      <c r="O539" s="57"/>
      <c r="P539" s="57"/>
    </row>
    <row r="540" spans="1:16" x14ac:dyDescent="0.2">
      <c r="A540" s="71">
        <v>3</v>
      </c>
      <c r="B540" s="72" t="s">
        <v>22</v>
      </c>
      <c r="C540" s="61">
        <f t="shared" ref="C540:K541" si="668">(SUM(C541))</f>
        <v>0</v>
      </c>
      <c r="D540" s="73">
        <f t="shared" si="668"/>
        <v>9290.596589023824</v>
      </c>
      <c r="E540" s="73">
        <f t="shared" si="668"/>
        <v>9290.596589023824</v>
      </c>
      <c r="F540" s="73">
        <f t="shared" si="668"/>
        <v>9290.596589023824</v>
      </c>
      <c r="G540" s="73">
        <f t="shared" si="668"/>
        <v>9290.596589023824</v>
      </c>
      <c r="H540" s="73">
        <f t="shared" si="668"/>
        <v>9290.596589023824</v>
      </c>
      <c r="I540" s="73">
        <f t="shared" si="668"/>
        <v>7290.32</v>
      </c>
      <c r="J540" s="73">
        <f t="shared" si="668"/>
        <v>7290.32</v>
      </c>
      <c r="K540" s="73">
        <f t="shared" si="668"/>
        <v>0</v>
      </c>
      <c r="L540" s="150">
        <f t="shared" si="659"/>
        <v>0</v>
      </c>
      <c r="M540" s="73">
        <f t="shared" ref="M540:P542" si="669">SUM(M541)</f>
        <v>0</v>
      </c>
      <c r="N540" s="73">
        <f t="shared" si="669"/>
        <v>0</v>
      </c>
      <c r="O540" s="73">
        <f t="shared" si="669"/>
        <v>0</v>
      </c>
      <c r="P540" s="73">
        <f t="shared" si="669"/>
        <v>0</v>
      </c>
    </row>
    <row r="541" spans="1:16" ht="38.25" x14ac:dyDescent="0.2">
      <c r="A541" s="71">
        <v>37</v>
      </c>
      <c r="B541" s="72" t="s">
        <v>157</v>
      </c>
      <c r="C541" s="61">
        <f t="shared" si="668"/>
        <v>0</v>
      </c>
      <c r="D541" s="73">
        <f t="shared" si="668"/>
        <v>9290.596589023824</v>
      </c>
      <c r="E541" s="73">
        <f t="shared" si="668"/>
        <v>9290.596589023824</v>
      </c>
      <c r="F541" s="73">
        <f t="shared" si="668"/>
        <v>9290.596589023824</v>
      </c>
      <c r="G541" s="73">
        <f t="shared" si="668"/>
        <v>9290.596589023824</v>
      </c>
      <c r="H541" s="73">
        <f t="shared" si="668"/>
        <v>9290.596589023824</v>
      </c>
      <c r="I541" s="73">
        <f t="shared" si="668"/>
        <v>7290.32</v>
      </c>
      <c r="J541" s="73">
        <f t="shared" si="668"/>
        <v>7290.32</v>
      </c>
      <c r="K541" s="73">
        <f t="shared" si="668"/>
        <v>0</v>
      </c>
      <c r="L541" s="150">
        <f t="shared" si="659"/>
        <v>0</v>
      </c>
      <c r="M541" s="73">
        <f t="shared" si="669"/>
        <v>0</v>
      </c>
      <c r="N541" s="73">
        <f t="shared" si="669"/>
        <v>0</v>
      </c>
      <c r="O541" s="73">
        <f t="shared" si="669"/>
        <v>0</v>
      </c>
      <c r="P541" s="73">
        <f t="shared" si="669"/>
        <v>0</v>
      </c>
    </row>
    <row r="542" spans="1:16" ht="25.5" x14ac:dyDescent="0.2">
      <c r="A542" s="71">
        <v>372</v>
      </c>
      <c r="B542" s="72" t="s">
        <v>158</v>
      </c>
      <c r="C542" s="73">
        <f t="shared" ref="C542:K542" si="670">(SUM(C543))</f>
        <v>0</v>
      </c>
      <c r="D542" s="73">
        <f t="shared" si="670"/>
        <v>9290.596589023824</v>
      </c>
      <c r="E542" s="73">
        <f t="shared" si="670"/>
        <v>9290.596589023824</v>
      </c>
      <c r="F542" s="73">
        <f t="shared" si="670"/>
        <v>9290.596589023824</v>
      </c>
      <c r="G542" s="73">
        <f t="shared" si="670"/>
        <v>9290.596589023824</v>
      </c>
      <c r="H542" s="73">
        <f t="shared" si="670"/>
        <v>9290.596589023824</v>
      </c>
      <c r="I542" s="73">
        <f t="shared" si="670"/>
        <v>7290.32</v>
      </c>
      <c r="J542" s="73">
        <f t="shared" si="670"/>
        <v>7290.32</v>
      </c>
      <c r="K542" s="73">
        <f t="shared" si="670"/>
        <v>0</v>
      </c>
      <c r="L542" s="150">
        <f t="shared" si="659"/>
        <v>0</v>
      </c>
      <c r="M542" s="73">
        <f t="shared" si="669"/>
        <v>0</v>
      </c>
      <c r="N542" s="73">
        <f t="shared" si="669"/>
        <v>0</v>
      </c>
      <c r="O542" s="73">
        <f t="shared" si="669"/>
        <v>0</v>
      </c>
      <c r="P542" s="73">
        <f t="shared" si="669"/>
        <v>0</v>
      </c>
    </row>
    <row r="543" spans="1:16" ht="25.5" x14ac:dyDescent="0.2">
      <c r="A543" s="63">
        <v>3722</v>
      </c>
      <c r="B543" s="64" t="s">
        <v>262</v>
      </c>
      <c r="C543" s="65">
        <v>0</v>
      </c>
      <c r="D543" s="65">
        <v>9290.596589023824</v>
      </c>
      <c r="E543" s="65">
        <v>9290.596589023824</v>
      </c>
      <c r="F543" s="65">
        <v>9290.596589023824</v>
      </c>
      <c r="G543" s="65">
        <v>9290.596589023824</v>
      </c>
      <c r="H543" s="65">
        <v>9290.596589023824</v>
      </c>
      <c r="I543" s="157">
        <v>7290.32</v>
      </c>
      <c r="J543" s="157">
        <v>7290.32</v>
      </c>
      <c r="K543" s="157">
        <v>0</v>
      </c>
      <c r="L543" s="150">
        <f t="shared" si="659"/>
        <v>0</v>
      </c>
      <c r="M543" s="65">
        <v>0</v>
      </c>
      <c r="N543" s="65"/>
      <c r="O543" s="65"/>
      <c r="P543" s="65"/>
    </row>
    <row r="544" spans="1:16" ht="25.5" x14ac:dyDescent="0.2">
      <c r="A544" s="71">
        <v>4</v>
      </c>
      <c r="B544" s="100" t="s">
        <v>24</v>
      </c>
      <c r="C544" s="73">
        <v>0</v>
      </c>
      <c r="D544" s="73">
        <f t="shared" ref="D544:K546" si="671">(SUM(D545))</f>
        <v>0</v>
      </c>
      <c r="E544" s="73">
        <f t="shared" si="671"/>
        <v>0</v>
      </c>
      <c r="F544" s="73">
        <f t="shared" si="671"/>
        <v>0</v>
      </c>
      <c r="G544" s="73">
        <f t="shared" si="671"/>
        <v>0</v>
      </c>
      <c r="H544" s="73">
        <f t="shared" si="671"/>
        <v>0</v>
      </c>
      <c r="I544" s="73">
        <f t="shared" si="671"/>
        <v>2000</v>
      </c>
      <c r="J544" s="73">
        <f t="shared" si="671"/>
        <v>2000</v>
      </c>
      <c r="K544" s="73">
        <f t="shared" si="671"/>
        <v>0</v>
      </c>
      <c r="L544" s="150">
        <f t="shared" si="659"/>
        <v>0</v>
      </c>
      <c r="M544" s="73">
        <f t="shared" ref="M544:P546" si="672">SUM(M545)</f>
        <v>0</v>
      </c>
      <c r="N544" s="73">
        <f t="shared" si="672"/>
        <v>0</v>
      </c>
      <c r="O544" s="73">
        <f t="shared" si="672"/>
        <v>0</v>
      </c>
      <c r="P544" s="73">
        <f t="shared" si="672"/>
        <v>0</v>
      </c>
    </row>
    <row r="545" spans="1:16" ht="25.5" x14ac:dyDescent="0.2">
      <c r="A545" s="71">
        <v>42</v>
      </c>
      <c r="B545" s="100" t="s">
        <v>40</v>
      </c>
      <c r="C545" s="73">
        <v>0</v>
      </c>
      <c r="D545" s="73">
        <f t="shared" si="671"/>
        <v>0</v>
      </c>
      <c r="E545" s="73">
        <f t="shared" si="671"/>
        <v>0</v>
      </c>
      <c r="F545" s="73">
        <f t="shared" si="671"/>
        <v>0</v>
      </c>
      <c r="G545" s="73">
        <f t="shared" si="671"/>
        <v>0</v>
      </c>
      <c r="H545" s="73">
        <f t="shared" si="671"/>
        <v>0</v>
      </c>
      <c r="I545" s="73">
        <f t="shared" si="671"/>
        <v>2000</v>
      </c>
      <c r="J545" s="73">
        <f t="shared" si="671"/>
        <v>2000</v>
      </c>
      <c r="K545" s="73">
        <f t="shared" si="671"/>
        <v>0</v>
      </c>
      <c r="L545" s="150">
        <f t="shared" si="659"/>
        <v>0</v>
      </c>
      <c r="M545" s="73">
        <f t="shared" si="672"/>
        <v>0</v>
      </c>
      <c r="N545" s="73">
        <f t="shared" si="672"/>
        <v>0</v>
      </c>
      <c r="O545" s="73">
        <f t="shared" si="672"/>
        <v>0</v>
      </c>
      <c r="P545" s="73">
        <f t="shared" si="672"/>
        <v>0</v>
      </c>
    </row>
    <row r="546" spans="1:16" ht="25.5" x14ac:dyDescent="0.2">
      <c r="A546" s="71">
        <v>424</v>
      </c>
      <c r="B546" s="72" t="s">
        <v>252</v>
      </c>
      <c r="C546" s="73">
        <v>0</v>
      </c>
      <c r="D546" s="73">
        <f t="shared" si="671"/>
        <v>0</v>
      </c>
      <c r="E546" s="73">
        <f t="shared" si="671"/>
        <v>0</v>
      </c>
      <c r="F546" s="73">
        <f t="shared" si="671"/>
        <v>0</v>
      </c>
      <c r="G546" s="73">
        <f t="shared" si="671"/>
        <v>0</v>
      </c>
      <c r="H546" s="73">
        <f t="shared" si="671"/>
        <v>0</v>
      </c>
      <c r="I546" s="73">
        <f t="shared" si="671"/>
        <v>2000</v>
      </c>
      <c r="J546" s="73">
        <f t="shared" si="671"/>
        <v>2000</v>
      </c>
      <c r="K546" s="73">
        <f t="shared" si="671"/>
        <v>0</v>
      </c>
      <c r="L546" s="150">
        <f t="shared" si="659"/>
        <v>0</v>
      </c>
      <c r="M546" s="73">
        <f t="shared" si="672"/>
        <v>0</v>
      </c>
      <c r="N546" s="73">
        <f t="shared" si="672"/>
        <v>0</v>
      </c>
      <c r="O546" s="73">
        <f t="shared" si="672"/>
        <v>0</v>
      </c>
      <c r="P546" s="73">
        <f t="shared" si="672"/>
        <v>0</v>
      </c>
    </row>
    <row r="547" spans="1:16" x14ac:dyDescent="0.2">
      <c r="A547" s="63">
        <v>4241</v>
      </c>
      <c r="B547" s="64" t="s">
        <v>263</v>
      </c>
      <c r="C547" s="65">
        <v>0</v>
      </c>
      <c r="D547" s="65">
        <v>0</v>
      </c>
      <c r="E547" s="65">
        <v>0</v>
      </c>
      <c r="F547" s="65">
        <v>0</v>
      </c>
      <c r="G547" s="65">
        <v>0</v>
      </c>
      <c r="H547" s="65">
        <v>0</v>
      </c>
      <c r="I547" s="157">
        <v>2000</v>
      </c>
      <c r="J547" s="157">
        <v>2000</v>
      </c>
      <c r="K547" s="157">
        <v>0</v>
      </c>
      <c r="L547" s="150">
        <f t="shared" si="659"/>
        <v>0</v>
      </c>
      <c r="M547" s="65"/>
      <c r="N547" s="65"/>
      <c r="O547" s="65"/>
      <c r="P547" s="65"/>
    </row>
    <row r="548" spans="1:16" ht="51" x14ac:dyDescent="0.2">
      <c r="A548" s="66" t="s">
        <v>176</v>
      </c>
      <c r="B548" s="67" t="s">
        <v>302</v>
      </c>
      <c r="C548" s="57">
        <f t="shared" ref="C548:F548" si="673">(SUM(C550))</f>
        <v>276.22000000000003</v>
      </c>
      <c r="D548" s="57">
        <f t="shared" si="673"/>
        <v>0</v>
      </c>
      <c r="E548" s="57">
        <f t="shared" si="673"/>
        <v>0</v>
      </c>
      <c r="F548" s="57">
        <f t="shared" si="673"/>
        <v>286</v>
      </c>
      <c r="G548" s="57">
        <f t="shared" ref="G548:I548" si="674">(SUM(G550))</f>
        <v>286</v>
      </c>
      <c r="H548" s="57">
        <f t="shared" ref="H548" si="675">(SUM(H550))</f>
        <v>286</v>
      </c>
      <c r="I548" s="57">
        <f t="shared" si="674"/>
        <v>286</v>
      </c>
      <c r="J548" s="57">
        <f t="shared" ref="J548" si="676">(SUM(J550))</f>
        <v>286</v>
      </c>
      <c r="K548" s="57">
        <f t="shared" ref="K548" si="677">(SUM(K550))</f>
        <v>267.29000000000002</v>
      </c>
      <c r="L548" s="150">
        <f t="shared" si="659"/>
        <v>93.45804195804196</v>
      </c>
      <c r="M548" s="57">
        <f>SUM(M550)</f>
        <v>0</v>
      </c>
      <c r="N548" s="57">
        <f>SUM(N550)</f>
        <v>0</v>
      </c>
      <c r="O548" s="57">
        <f>SUM(O550)</f>
        <v>0</v>
      </c>
      <c r="P548" s="57">
        <f>SUM(P550)</f>
        <v>0</v>
      </c>
    </row>
    <row r="549" spans="1:16" ht="22.5" x14ac:dyDescent="0.2">
      <c r="A549" s="183" t="s">
        <v>303</v>
      </c>
      <c r="B549" s="67" t="s">
        <v>206</v>
      </c>
      <c r="C549" s="57"/>
      <c r="D549" s="57"/>
      <c r="E549" s="57"/>
      <c r="F549" s="57"/>
      <c r="G549" s="57"/>
      <c r="H549" s="57"/>
      <c r="I549" s="57"/>
      <c r="J549" s="57"/>
      <c r="K549" s="57"/>
      <c r="L549" s="150">
        <v>0</v>
      </c>
      <c r="M549" s="57"/>
      <c r="N549" s="57"/>
      <c r="O549" s="57"/>
      <c r="P549" s="57"/>
    </row>
    <row r="550" spans="1:16" x14ac:dyDescent="0.2">
      <c r="A550" s="59">
        <v>3</v>
      </c>
      <c r="B550" s="60" t="s">
        <v>22</v>
      </c>
      <c r="C550" s="61">
        <f t="shared" ref="C550:K552" si="678">(SUM(C551))</f>
        <v>276.22000000000003</v>
      </c>
      <c r="D550" s="61">
        <f t="shared" si="678"/>
        <v>0</v>
      </c>
      <c r="E550" s="61">
        <f t="shared" si="678"/>
        <v>0</v>
      </c>
      <c r="F550" s="61">
        <f t="shared" si="678"/>
        <v>286</v>
      </c>
      <c r="G550" s="61">
        <f t="shared" si="678"/>
        <v>286</v>
      </c>
      <c r="H550" s="61">
        <f t="shared" si="678"/>
        <v>286</v>
      </c>
      <c r="I550" s="61">
        <f t="shared" si="678"/>
        <v>286</v>
      </c>
      <c r="J550" s="61">
        <f t="shared" si="678"/>
        <v>286</v>
      </c>
      <c r="K550" s="61">
        <f t="shared" si="678"/>
        <v>267.29000000000002</v>
      </c>
      <c r="L550" s="150">
        <f t="shared" si="659"/>
        <v>93.45804195804196</v>
      </c>
      <c r="M550" s="61">
        <f t="shared" ref="M550:P552" si="679">SUM(M551)</f>
        <v>0</v>
      </c>
      <c r="N550" s="61">
        <f t="shared" si="679"/>
        <v>0</v>
      </c>
      <c r="O550" s="61">
        <f t="shared" si="679"/>
        <v>0</v>
      </c>
      <c r="P550" s="61">
        <f t="shared" si="679"/>
        <v>0</v>
      </c>
    </row>
    <row r="551" spans="1:16" x14ac:dyDescent="0.2">
      <c r="A551" s="59">
        <v>38</v>
      </c>
      <c r="B551" s="60" t="s">
        <v>117</v>
      </c>
      <c r="C551" s="61">
        <f t="shared" si="678"/>
        <v>276.22000000000003</v>
      </c>
      <c r="D551" s="61">
        <f t="shared" si="678"/>
        <v>0</v>
      </c>
      <c r="E551" s="61">
        <f t="shared" si="678"/>
        <v>0</v>
      </c>
      <c r="F551" s="61">
        <f t="shared" si="678"/>
        <v>286</v>
      </c>
      <c r="G551" s="61">
        <f t="shared" si="678"/>
        <v>286</v>
      </c>
      <c r="H551" s="61">
        <f t="shared" si="678"/>
        <v>286</v>
      </c>
      <c r="I551" s="61">
        <f t="shared" si="678"/>
        <v>286</v>
      </c>
      <c r="J551" s="61">
        <f t="shared" si="678"/>
        <v>286</v>
      </c>
      <c r="K551" s="61">
        <f t="shared" si="678"/>
        <v>267.29000000000002</v>
      </c>
      <c r="L551" s="150">
        <f t="shared" si="659"/>
        <v>93.45804195804196</v>
      </c>
      <c r="M551" s="61">
        <f t="shared" si="679"/>
        <v>0</v>
      </c>
      <c r="N551" s="61">
        <f t="shared" si="679"/>
        <v>0</v>
      </c>
      <c r="O551" s="61">
        <f t="shared" si="679"/>
        <v>0</v>
      </c>
      <c r="P551" s="61">
        <f t="shared" si="679"/>
        <v>0</v>
      </c>
    </row>
    <row r="552" spans="1:16" x14ac:dyDescent="0.2">
      <c r="A552" s="59">
        <v>381</v>
      </c>
      <c r="B552" s="60" t="s">
        <v>63</v>
      </c>
      <c r="C552" s="61">
        <f t="shared" si="678"/>
        <v>276.22000000000003</v>
      </c>
      <c r="D552" s="61">
        <f t="shared" si="678"/>
        <v>0</v>
      </c>
      <c r="E552" s="61">
        <f t="shared" si="678"/>
        <v>0</v>
      </c>
      <c r="F552" s="61">
        <f t="shared" si="678"/>
        <v>286</v>
      </c>
      <c r="G552" s="61">
        <f t="shared" si="678"/>
        <v>286</v>
      </c>
      <c r="H552" s="61">
        <f t="shared" si="678"/>
        <v>286</v>
      </c>
      <c r="I552" s="61">
        <f t="shared" si="678"/>
        <v>286</v>
      </c>
      <c r="J552" s="61">
        <f t="shared" si="678"/>
        <v>286</v>
      </c>
      <c r="K552" s="61">
        <f t="shared" si="678"/>
        <v>267.29000000000002</v>
      </c>
      <c r="L552" s="150">
        <f t="shared" si="659"/>
        <v>93.45804195804196</v>
      </c>
      <c r="M552" s="61">
        <f t="shared" si="679"/>
        <v>0</v>
      </c>
      <c r="N552" s="61">
        <f t="shared" si="679"/>
        <v>0</v>
      </c>
      <c r="O552" s="61">
        <f t="shared" si="679"/>
        <v>0</v>
      </c>
      <c r="P552" s="61">
        <f t="shared" si="679"/>
        <v>0</v>
      </c>
    </row>
    <row r="553" spans="1:16" x14ac:dyDescent="0.2">
      <c r="A553" s="63">
        <v>3812</v>
      </c>
      <c r="B553" s="64" t="s">
        <v>304</v>
      </c>
      <c r="C553" s="65">
        <v>276.22000000000003</v>
      </c>
      <c r="D553" s="65">
        <v>0</v>
      </c>
      <c r="E553" s="65">
        <v>0</v>
      </c>
      <c r="F553" s="157">
        <v>286</v>
      </c>
      <c r="G553" s="161">
        <v>286</v>
      </c>
      <c r="H553" s="161">
        <v>286</v>
      </c>
      <c r="I553" s="161">
        <v>286</v>
      </c>
      <c r="J553" s="161">
        <v>286</v>
      </c>
      <c r="K553" s="161">
        <v>267.29000000000002</v>
      </c>
      <c r="L553" s="150">
        <f t="shared" si="659"/>
        <v>93.45804195804196</v>
      </c>
      <c r="M553" s="65"/>
      <c r="N553" s="65"/>
      <c r="O553" s="65"/>
      <c r="P553" s="65"/>
    </row>
    <row r="554" spans="1:16" ht="51" x14ac:dyDescent="0.2">
      <c r="A554" s="66" t="s">
        <v>176</v>
      </c>
      <c r="B554" s="230" t="s">
        <v>349</v>
      </c>
      <c r="C554" s="57">
        <f t="shared" ref="C554:I554" si="680">(SUM(C556))</f>
        <v>0</v>
      </c>
      <c r="D554" s="57">
        <f t="shared" si="680"/>
        <v>0</v>
      </c>
      <c r="E554" s="57">
        <f t="shared" si="680"/>
        <v>0</v>
      </c>
      <c r="F554" s="57">
        <f t="shared" si="680"/>
        <v>286</v>
      </c>
      <c r="G554" s="57">
        <f t="shared" si="680"/>
        <v>286</v>
      </c>
      <c r="H554" s="57">
        <f t="shared" si="680"/>
        <v>0</v>
      </c>
      <c r="I554" s="57">
        <f t="shared" si="680"/>
        <v>0</v>
      </c>
      <c r="J554" s="231">
        <v>25000</v>
      </c>
      <c r="K554" s="83">
        <f>(SUM(K555))</f>
        <v>0</v>
      </c>
      <c r="L554" s="150">
        <f t="shared" si="659"/>
        <v>0</v>
      </c>
      <c r="M554" s="57">
        <f>SUM(M556)</f>
        <v>0</v>
      </c>
      <c r="N554" s="57">
        <f>SUM(N556)</f>
        <v>0</v>
      </c>
      <c r="O554" s="57">
        <f>SUM(O556)</f>
        <v>0</v>
      </c>
      <c r="P554" s="57">
        <f>SUM(P556)</f>
        <v>0</v>
      </c>
    </row>
    <row r="555" spans="1:16" ht="22.5" x14ac:dyDescent="0.2">
      <c r="A555" s="183" t="s">
        <v>303</v>
      </c>
      <c r="B555" s="67" t="s">
        <v>350</v>
      </c>
      <c r="C555" s="57"/>
      <c r="D555" s="57"/>
      <c r="E555" s="57"/>
      <c r="F555" s="57"/>
      <c r="G555" s="57"/>
      <c r="H555" s="57"/>
      <c r="I555" s="57"/>
      <c r="J555" s="57">
        <v>25000</v>
      </c>
      <c r="K555" s="83">
        <v>0</v>
      </c>
      <c r="L555" s="150">
        <f t="shared" si="659"/>
        <v>0</v>
      </c>
      <c r="M555" s="57"/>
      <c r="N555" s="57"/>
      <c r="O555" s="57"/>
      <c r="P555" s="57"/>
    </row>
    <row r="556" spans="1:16" x14ac:dyDescent="0.2">
      <c r="A556" s="59">
        <v>32</v>
      </c>
      <c r="B556" s="60" t="s">
        <v>30</v>
      </c>
      <c r="C556" s="61">
        <f t="shared" ref="C556:K558" si="681">(SUM(C557))</f>
        <v>0</v>
      </c>
      <c r="D556" s="61">
        <f t="shared" si="681"/>
        <v>0</v>
      </c>
      <c r="E556" s="61">
        <f t="shared" si="681"/>
        <v>0</v>
      </c>
      <c r="F556" s="61">
        <f t="shared" si="681"/>
        <v>286</v>
      </c>
      <c r="G556" s="61">
        <f t="shared" si="681"/>
        <v>286</v>
      </c>
      <c r="H556" s="61">
        <f t="shared" si="681"/>
        <v>0</v>
      </c>
      <c r="I556" s="61">
        <f t="shared" si="681"/>
        <v>0</v>
      </c>
      <c r="J556" s="61">
        <f t="shared" si="681"/>
        <v>15000</v>
      </c>
      <c r="K556" s="198">
        <f t="shared" si="681"/>
        <v>0</v>
      </c>
      <c r="L556" s="150">
        <f t="shared" si="659"/>
        <v>0</v>
      </c>
      <c r="M556" s="61">
        <f t="shared" ref="M556:P558" si="682">SUM(M557)</f>
        <v>0</v>
      </c>
      <c r="N556" s="61">
        <f t="shared" si="682"/>
        <v>0</v>
      </c>
      <c r="O556" s="61">
        <f t="shared" si="682"/>
        <v>0</v>
      </c>
      <c r="P556" s="61">
        <f t="shared" si="682"/>
        <v>0</v>
      </c>
    </row>
    <row r="557" spans="1:16" x14ac:dyDescent="0.2">
      <c r="A557" s="59">
        <v>321</v>
      </c>
      <c r="B557" s="60" t="s">
        <v>84</v>
      </c>
      <c r="C557" s="61">
        <f t="shared" si="681"/>
        <v>0</v>
      </c>
      <c r="D557" s="61">
        <f t="shared" si="681"/>
        <v>0</v>
      </c>
      <c r="E557" s="61">
        <f t="shared" si="681"/>
        <v>0</v>
      </c>
      <c r="F557" s="61">
        <f t="shared" si="681"/>
        <v>286</v>
      </c>
      <c r="G557" s="61">
        <f t="shared" si="681"/>
        <v>286</v>
      </c>
      <c r="H557" s="61">
        <f t="shared" si="681"/>
        <v>0</v>
      </c>
      <c r="I557" s="61">
        <f t="shared" si="681"/>
        <v>0</v>
      </c>
      <c r="J557" s="61">
        <f t="shared" si="681"/>
        <v>15000</v>
      </c>
      <c r="K557" s="198">
        <f t="shared" si="681"/>
        <v>0</v>
      </c>
      <c r="L557" s="150">
        <f t="shared" si="659"/>
        <v>0</v>
      </c>
      <c r="M557" s="61">
        <f t="shared" si="682"/>
        <v>0</v>
      </c>
      <c r="N557" s="61">
        <f t="shared" si="682"/>
        <v>0</v>
      </c>
      <c r="O557" s="61">
        <f t="shared" si="682"/>
        <v>0</v>
      </c>
      <c r="P557" s="61">
        <f t="shared" si="682"/>
        <v>0</v>
      </c>
    </row>
    <row r="558" spans="1:16" x14ac:dyDescent="0.2">
      <c r="A558" s="63">
        <v>3211</v>
      </c>
      <c r="B558" s="64" t="s">
        <v>85</v>
      </c>
      <c r="C558" s="61">
        <f t="shared" si="681"/>
        <v>0</v>
      </c>
      <c r="D558" s="61">
        <f t="shared" si="681"/>
        <v>0</v>
      </c>
      <c r="E558" s="61">
        <f t="shared" si="681"/>
        <v>0</v>
      </c>
      <c r="F558" s="61">
        <f t="shared" si="681"/>
        <v>286</v>
      </c>
      <c r="G558" s="61">
        <f t="shared" si="681"/>
        <v>286</v>
      </c>
      <c r="H558" s="61">
        <f t="shared" si="681"/>
        <v>0</v>
      </c>
      <c r="I558" s="61">
        <f t="shared" si="681"/>
        <v>0</v>
      </c>
      <c r="J558" s="61">
        <v>15000</v>
      </c>
      <c r="K558" s="198">
        <v>0</v>
      </c>
      <c r="L558" s="150">
        <f t="shared" si="659"/>
        <v>0</v>
      </c>
      <c r="M558" s="61">
        <v>0</v>
      </c>
      <c r="N558" s="61">
        <f t="shared" si="682"/>
        <v>0</v>
      </c>
      <c r="O558" s="61">
        <f t="shared" si="682"/>
        <v>0</v>
      </c>
      <c r="P558" s="61">
        <f t="shared" si="682"/>
        <v>0</v>
      </c>
    </row>
    <row r="559" spans="1:16" x14ac:dyDescent="0.2">
      <c r="A559" s="63">
        <v>3213</v>
      </c>
      <c r="B559" s="64" t="s">
        <v>138</v>
      </c>
      <c r="C559" s="65">
        <v>0</v>
      </c>
      <c r="D559" s="65">
        <v>0</v>
      </c>
      <c r="E559" s="65">
        <v>0</v>
      </c>
      <c r="F559" s="157">
        <v>286</v>
      </c>
      <c r="G559" s="161">
        <v>286</v>
      </c>
      <c r="H559" s="161">
        <v>0</v>
      </c>
      <c r="I559" s="161">
        <v>0</v>
      </c>
      <c r="J559" s="161">
        <v>2500</v>
      </c>
      <c r="K559" s="161">
        <v>0</v>
      </c>
      <c r="L559" s="150">
        <f t="shared" si="659"/>
        <v>0</v>
      </c>
      <c r="M559" s="65">
        <v>0</v>
      </c>
      <c r="N559" s="65">
        <v>0</v>
      </c>
      <c r="O559" s="65">
        <v>0</v>
      </c>
      <c r="P559" s="65">
        <v>0</v>
      </c>
    </row>
    <row r="560" spans="1:16" x14ac:dyDescent="0.2">
      <c r="A560" s="63">
        <v>3214</v>
      </c>
      <c r="B560" s="64" t="s">
        <v>139</v>
      </c>
      <c r="C560" s="65">
        <v>0</v>
      </c>
      <c r="D560" s="65">
        <v>0</v>
      </c>
      <c r="E560" s="65">
        <v>0</v>
      </c>
      <c r="F560" s="157">
        <v>286</v>
      </c>
      <c r="G560" s="161">
        <v>286</v>
      </c>
      <c r="H560" s="161">
        <v>0</v>
      </c>
      <c r="I560" s="161">
        <v>0</v>
      </c>
      <c r="J560" s="161">
        <v>2500</v>
      </c>
      <c r="K560" s="161">
        <v>0</v>
      </c>
      <c r="L560" s="150">
        <f t="shared" si="659"/>
        <v>0</v>
      </c>
      <c r="M560" s="65">
        <v>0</v>
      </c>
      <c r="N560" s="65">
        <v>0</v>
      </c>
      <c r="O560" s="65">
        <v>0</v>
      </c>
      <c r="P560" s="65">
        <v>0</v>
      </c>
    </row>
    <row r="561" spans="1:16" ht="25.5" x14ac:dyDescent="0.2">
      <c r="A561" s="59">
        <v>329</v>
      </c>
      <c r="B561" s="60" t="s">
        <v>150</v>
      </c>
      <c r="C561" s="61">
        <f t="shared" ref="C561:K561" si="683">(SUM(C562))</f>
        <v>0</v>
      </c>
      <c r="D561" s="61" t="e">
        <f t="shared" si="683"/>
        <v>#REF!</v>
      </c>
      <c r="E561" s="61" t="e">
        <f t="shared" si="683"/>
        <v>#REF!</v>
      </c>
      <c r="F561" s="61" t="e">
        <f t="shared" si="683"/>
        <v>#REF!</v>
      </c>
      <c r="G561" s="61" t="e">
        <f t="shared" si="683"/>
        <v>#REF!</v>
      </c>
      <c r="H561" s="61">
        <f t="shared" si="683"/>
        <v>0</v>
      </c>
      <c r="I561" s="61">
        <f t="shared" si="683"/>
        <v>0</v>
      </c>
      <c r="J561" s="61">
        <f t="shared" si="683"/>
        <v>5000</v>
      </c>
      <c r="K561" s="198">
        <f t="shared" si="683"/>
        <v>0</v>
      </c>
      <c r="L561" s="150">
        <f t="shared" si="659"/>
        <v>0</v>
      </c>
      <c r="M561" s="61">
        <f t="shared" ref="M561:P561" si="684">SUM(M562)</f>
        <v>0</v>
      </c>
      <c r="N561" s="61">
        <f t="shared" si="684"/>
        <v>0</v>
      </c>
      <c r="O561" s="61">
        <f t="shared" si="684"/>
        <v>0</v>
      </c>
      <c r="P561" s="61">
        <f t="shared" si="684"/>
        <v>0</v>
      </c>
    </row>
    <row r="562" spans="1:16" x14ac:dyDescent="0.2">
      <c r="A562" s="63">
        <v>3299</v>
      </c>
      <c r="B562" s="64" t="s">
        <v>150</v>
      </c>
      <c r="C562" s="61">
        <v>0</v>
      </c>
      <c r="D562" s="61" t="e">
        <f>(SUM(#REF!))</f>
        <v>#REF!</v>
      </c>
      <c r="E562" s="61" t="e">
        <f>(SUM(#REF!))</f>
        <v>#REF!</v>
      </c>
      <c r="F562" s="61" t="e">
        <f>(SUM(#REF!))</f>
        <v>#REF!</v>
      </c>
      <c r="G562" s="61" t="e">
        <f>(SUM(#REF!))</f>
        <v>#REF!</v>
      </c>
      <c r="H562" s="61">
        <v>0</v>
      </c>
      <c r="I562" s="61">
        <v>0</v>
      </c>
      <c r="J562" s="61">
        <v>5000</v>
      </c>
      <c r="K562" s="198">
        <v>0</v>
      </c>
      <c r="L562" s="150">
        <f t="shared" si="659"/>
        <v>0</v>
      </c>
      <c r="M562" s="61">
        <v>0</v>
      </c>
      <c r="N562" s="61">
        <v>0</v>
      </c>
      <c r="O562" s="61">
        <v>0</v>
      </c>
      <c r="P562" s="61">
        <v>0</v>
      </c>
    </row>
    <row r="567" spans="1:16" x14ac:dyDescent="0.2">
      <c r="K567" s="129" t="s">
        <v>280</v>
      </c>
    </row>
    <row r="583" spans="1:16" s="114" customFormat="1" ht="12" x14ac:dyDescent="0.2">
      <c r="A583" s="127"/>
      <c r="B583" s="128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</row>
  </sheetData>
  <mergeCells count="2">
    <mergeCell ref="A1:P1"/>
    <mergeCell ref="Q58:U5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prema funkcijskoj kl</vt:lpstr>
      <vt:lpstr>rač. pr. i ras. izvori fin.</vt:lpstr>
      <vt:lpstr>FIN. PLAN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Ante Kovacic</cp:lastModifiedBy>
  <cp:lastPrinted>2026-07-23T06:52:19Z</cp:lastPrinted>
  <dcterms:created xsi:type="dcterms:W3CDTF">2022-08-12T12:51:27Z</dcterms:created>
  <dcterms:modified xsi:type="dcterms:W3CDTF">2026-07-23T06:54:04Z</dcterms:modified>
</cp:coreProperties>
</file>