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osant\Downloads\"/>
    </mc:Choice>
  </mc:AlternateContent>
  <xr:revisionPtr revIDLastSave="0" documentId="13_ncr:1_{F7CCA569-EB0A-4A1F-AFB0-4AC7C5BD08B2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SAŽETAK" sheetId="1" r:id="rId1"/>
    <sheet name=" Račun prihoda i rashoda" sheetId="3" r:id="rId2"/>
    <sheet name="Rashodi prema funkcijskoj kl" sheetId="5" r:id="rId3"/>
    <sheet name="rač. pr. i ras. izvori fin." sheetId="6" r:id="rId4"/>
    <sheet name="FIN. PLAN 2026.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50" i="8" l="1"/>
  <c r="K549" i="8" s="1"/>
  <c r="K548" i="8" s="1"/>
  <c r="K546" i="8" s="1"/>
  <c r="K544" i="8"/>
  <c r="K543" i="8" s="1"/>
  <c r="K542" i="8" s="1"/>
  <c r="K540" i="8"/>
  <c r="K539" i="8" s="1"/>
  <c r="K538" i="8" s="1"/>
  <c r="K534" i="8"/>
  <c r="K533" i="8" s="1"/>
  <c r="K531" i="8"/>
  <c r="K529" i="8"/>
  <c r="K528" i="8" s="1"/>
  <c r="K523" i="8"/>
  <c r="K520" i="8" s="1"/>
  <c r="K519" i="8" s="1"/>
  <c r="K517" i="8" s="1"/>
  <c r="K515" i="8"/>
  <c r="K514" i="8" s="1"/>
  <c r="K513" i="8" s="1"/>
  <c r="K511" i="8" s="1"/>
  <c r="K509" i="8"/>
  <c r="K508" i="8" s="1"/>
  <c r="K507" i="8" s="1"/>
  <c r="K505" i="8" s="1"/>
  <c r="K499" i="8"/>
  <c r="K497" i="8"/>
  <c r="K490" i="8"/>
  <c r="K484" i="8"/>
  <c r="K477" i="8"/>
  <c r="K476" i="8" s="1"/>
  <c r="K475" i="8" s="1"/>
  <c r="K473" i="8" s="1"/>
  <c r="K471" i="8"/>
  <c r="K464" i="8"/>
  <c r="K463" i="8" s="1"/>
  <c r="K462" i="8" s="1"/>
  <c r="K460" i="8" s="1"/>
  <c r="K457" i="8"/>
  <c r="K456" i="8" s="1"/>
  <c r="K454" i="8"/>
  <c r="K453" i="8" s="1"/>
  <c r="K448" i="8"/>
  <c r="K447" i="8" s="1"/>
  <c r="K446" i="8" s="1"/>
  <c r="K444" i="8" s="1"/>
  <c r="K441" i="8"/>
  <c r="K437" i="8"/>
  <c r="K433" i="8"/>
  <c r="K430" i="8"/>
  <c r="K428" i="8"/>
  <c r="K426" i="8"/>
  <c r="K425" i="8" s="1"/>
  <c r="K413" i="8"/>
  <c r="K406" i="8" s="1"/>
  <c r="K402" i="8" s="1"/>
  <c r="K401" i="8" s="1"/>
  <c r="K399" i="8" s="1"/>
  <c r="K390" i="8"/>
  <c r="K383" i="8"/>
  <c r="K379" i="8" s="1"/>
  <c r="K378" i="8" s="1"/>
  <c r="K376" i="8" s="1"/>
  <c r="K370" i="8"/>
  <c r="K369" i="8" s="1"/>
  <c r="K366" i="8"/>
  <c r="K364" i="8"/>
  <c r="K360" i="8"/>
  <c r="K352" i="8"/>
  <c r="K350" i="8"/>
  <c r="K349" i="8" s="1"/>
  <c r="K342" i="8"/>
  <c r="K340" i="8"/>
  <c r="K335" i="8"/>
  <c r="K328" i="8"/>
  <c r="K324" i="8"/>
  <c r="K317" i="8"/>
  <c r="K315" i="8"/>
  <c r="K314" i="8" s="1"/>
  <c r="K306" i="8"/>
  <c r="K304" i="8"/>
  <c r="K299" i="8"/>
  <c r="K292" i="8"/>
  <c r="K288" i="8"/>
  <c r="K287" i="8"/>
  <c r="K286" i="8" s="1"/>
  <c r="K281" i="8"/>
  <c r="K279" i="8"/>
  <c r="K278" i="8" s="1"/>
  <c r="K271" i="8"/>
  <c r="K269" i="8"/>
  <c r="K264" i="8"/>
  <c r="K257" i="8"/>
  <c r="K253" i="8"/>
  <c r="K246" i="8"/>
  <c r="K241" i="8"/>
  <c r="K240" i="8" s="1"/>
  <c r="K208" i="8" s="1"/>
  <c r="K206" i="8" s="1"/>
  <c r="K232" i="8"/>
  <c r="K230" i="8"/>
  <c r="K224" i="8"/>
  <c r="K217" i="8"/>
  <c r="K213" i="8"/>
  <c r="K201" i="8"/>
  <c r="K200" i="8" s="1"/>
  <c r="K199" i="8" s="1"/>
  <c r="K197" i="8" s="1"/>
  <c r="K196" i="8" s="1"/>
  <c r="K194" i="8"/>
  <c r="K193" i="8" s="1"/>
  <c r="K192" i="8" s="1"/>
  <c r="K190" i="8" s="1"/>
  <c r="K188" i="8"/>
  <c r="K187" i="8" s="1"/>
  <c r="K186" i="8" s="1"/>
  <c r="K184" i="8" s="1"/>
  <c r="K181" i="8"/>
  <c r="K180" i="8" s="1"/>
  <c r="K179" i="8" s="1"/>
  <c r="K177" i="8" s="1"/>
  <c r="K174" i="8"/>
  <c r="K173" i="8" s="1"/>
  <c r="K172" i="8" s="1"/>
  <c r="K170" i="8" s="1"/>
  <c r="K169" i="8" s="1"/>
  <c r="K163" i="8"/>
  <c r="K162" i="8" s="1"/>
  <c r="K160" i="8"/>
  <c r="K158" i="8"/>
  <c r="K156" i="8"/>
  <c r="K155" i="8" s="1"/>
  <c r="K146" i="8"/>
  <c r="K145" i="8" s="1"/>
  <c r="K143" i="8"/>
  <c r="K141" i="8"/>
  <c r="K139" i="8"/>
  <c r="K129" i="8"/>
  <c r="K128" i="8" s="1"/>
  <c r="K126" i="8"/>
  <c r="K124" i="8"/>
  <c r="K122" i="8"/>
  <c r="K121" i="8" s="1"/>
  <c r="K120" i="8" s="1"/>
  <c r="K118" i="8" s="1"/>
  <c r="K116" i="8"/>
  <c r="K115" i="8" s="1"/>
  <c r="K114" i="8" s="1"/>
  <c r="K112" i="8" s="1"/>
  <c r="K110" i="8"/>
  <c r="K109" i="8" s="1"/>
  <c r="K107" i="8" s="1"/>
  <c r="K105" i="8"/>
  <c r="K104" i="8"/>
  <c r="K102" i="8"/>
  <c r="K99" i="8" s="1"/>
  <c r="K100" i="8"/>
  <c r="K93" i="8"/>
  <c r="K92" i="8"/>
  <c r="K91" i="8"/>
  <c r="K89" i="8" s="1"/>
  <c r="K87" i="8"/>
  <c r="K85" i="8"/>
  <c r="K84" i="8"/>
  <c r="K83" i="8"/>
  <c r="K81" i="8" s="1"/>
  <c r="K68" i="8"/>
  <c r="K67" i="8" s="1"/>
  <c r="K65" i="8" s="1"/>
  <c r="K61" i="8"/>
  <c r="K60" i="8" s="1"/>
  <c r="K58" i="8" s="1"/>
  <c r="K57" i="8" s="1"/>
  <c r="K55" i="8"/>
  <c r="K52" i="8"/>
  <c r="K50" i="8"/>
  <c r="K49" i="8" s="1"/>
  <c r="K44" i="8"/>
  <c r="K43" i="8" s="1"/>
  <c r="K41" i="8"/>
  <c r="K40" i="8"/>
  <c r="K34" i="8"/>
  <c r="K25" i="8"/>
  <c r="K18" i="8"/>
  <c r="K14" i="8"/>
  <c r="J550" i="8"/>
  <c r="J549" i="8" s="1"/>
  <c r="J548" i="8" s="1"/>
  <c r="J546" i="8" s="1"/>
  <c r="J544" i="8"/>
  <c r="J543" i="8" s="1"/>
  <c r="J542" i="8" s="1"/>
  <c r="J540" i="8"/>
  <c r="J539" i="8" s="1"/>
  <c r="J538" i="8" s="1"/>
  <c r="J534" i="8"/>
  <c r="J533" i="8" s="1"/>
  <c r="J531" i="8"/>
  <c r="J529" i="8"/>
  <c r="J528" i="8"/>
  <c r="J527" i="8" s="1"/>
  <c r="J525" i="8" s="1"/>
  <c r="J523" i="8"/>
  <c r="J520" i="8" s="1"/>
  <c r="J519" i="8" s="1"/>
  <c r="J517" i="8" s="1"/>
  <c r="J515" i="8"/>
  <c r="J514" i="8" s="1"/>
  <c r="J513" i="8" s="1"/>
  <c r="J511" i="8" s="1"/>
  <c r="J509" i="8"/>
  <c r="J508" i="8" s="1"/>
  <c r="J507" i="8" s="1"/>
  <c r="J505" i="8" s="1"/>
  <c r="J499" i="8"/>
  <c r="J497" i="8"/>
  <c r="J490" i="8"/>
  <c r="J484" i="8"/>
  <c r="J477" i="8"/>
  <c r="J476" i="8" s="1"/>
  <c r="J475" i="8" s="1"/>
  <c r="J473" i="8" s="1"/>
  <c r="J471" i="8"/>
  <c r="J464" i="8"/>
  <c r="J463" i="8" s="1"/>
  <c r="J462" i="8" s="1"/>
  <c r="J460" i="8" s="1"/>
  <c r="J457" i="8"/>
  <c r="J456" i="8" s="1"/>
  <c r="J454" i="8"/>
  <c r="J453" i="8" s="1"/>
  <c r="J448" i="8"/>
  <c r="J447" i="8"/>
  <c r="J446" i="8" s="1"/>
  <c r="J444" i="8" s="1"/>
  <c r="J441" i="8"/>
  <c r="J437" i="8"/>
  <c r="J433" i="8"/>
  <c r="J432" i="8"/>
  <c r="J430" i="8"/>
  <c r="J428" i="8"/>
  <c r="J426" i="8"/>
  <c r="J425" i="8"/>
  <c r="J413" i="8"/>
  <c r="J406" i="8" s="1"/>
  <c r="J402" i="8" s="1"/>
  <c r="J401" i="8" s="1"/>
  <c r="J399" i="8" s="1"/>
  <c r="J390" i="8"/>
  <c r="J383" i="8"/>
  <c r="J379" i="8" s="1"/>
  <c r="J378" i="8" s="1"/>
  <c r="J376" i="8" s="1"/>
  <c r="J370" i="8"/>
  <c r="J369" i="8" s="1"/>
  <c r="J366" i="8"/>
  <c r="J364" i="8"/>
  <c r="J360" i="8"/>
  <c r="J359" i="8" s="1"/>
  <c r="J352" i="8"/>
  <c r="J350" i="8"/>
  <c r="J349" i="8" s="1"/>
  <c r="J342" i="8"/>
  <c r="J340" i="8"/>
  <c r="J335" i="8"/>
  <c r="J328" i="8"/>
  <c r="J324" i="8"/>
  <c r="J317" i="8"/>
  <c r="J315" i="8"/>
  <c r="J314" i="8" s="1"/>
  <c r="J306" i="8"/>
  <c r="J304" i="8"/>
  <c r="J299" i="8"/>
  <c r="J292" i="8"/>
  <c r="J287" i="8" s="1"/>
  <c r="J286" i="8" s="1"/>
  <c r="J288" i="8"/>
  <c r="J281" i="8"/>
  <c r="J279" i="8"/>
  <c r="J278" i="8" s="1"/>
  <c r="J271" i="8"/>
  <c r="J269" i="8"/>
  <c r="J264" i="8"/>
  <c r="J257" i="8"/>
  <c r="J253" i="8"/>
  <c r="J246" i="8"/>
  <c r="J241" i="8"/>
  <c r="J240" i="8"/>
  <c r="J208" i="8" s="1"/>
  <c r="J206" i="8" s="1"/>
  <c r="J232" i="8"/>
  <c r="J230" i="8"/>
  <c r="J224" i="8"/>
  <c r="J217" i="8"/>
  <c r="J213" i="8"/>
  <c r="J201" i="8"/>
  <c r="J200" i="8" s="1"/>
  <c r="J199" i="8" s="1"/>
  <c r="J197" i="8" s="1"/>
  <c r="J196" i="8" s="1"/>
  <c r="J194" i="8"/>
  <c r="J193" i="8"/>
  <c r="J192" i="8" s="1"/>
  <c r="J190" i="8" s="1"/>
  <c r="J188" i="8"/>
  <c r="J187" i="8" s="1"/>
  <c r="J186" i="8" s="1"/>
  <c r="J184" i="8" s="1"/>
  <c r="J181" i="8"/>
  <c r="J180" i="8" s="1"/>
  <c r="J179" i="8" s="1"/>
  <c r="J177" i="8" s="1"/>
  <c r="J174" i="8"/>
  <c r="J173" i="8" s="1"/>
  <c r="J172" i="8" s="1"/>
  <c r="J170" i="8" s="1"/>
  <c r="J169" i="8" s="1"/>
  <c r="J163" i="8"/>
  <c r="J162" i="8" s="1"/>
  <c r="J160" i="8"/>
  <c r="J158" i="8"/>
  <c r="J156" i="8"/>
  <c r="J155" i="8" s="1"/>
  <c r="J146" i="8"/>
  <c r="J145" i="8" s="1"/>
  <c r="J143" i="8"/>
  <c r="J141" i="8"/>
  <c r="J139" i="8"/>
  <c r="J129" i="8"/>
  <c r="J128" i="8" s="1"/>
  <c r="J126" i="8"/>
  <c r="J124" i="8"/>
  <c r="J122" i="8"/>
  <c r="J121" i="8" s="1"/>
  <c r="J116" i="8"/>
  <c r="J115" i="8" s="1"/>
  <c r="J114" i="8" s="1"/>
  <c r="J112" i="8" s="1"/>
  <c r="J110" i="8"/>
  <c r="J109" i="8" s="1"/>
  <c r="J107" i="8" s="1"/>
  <c r="J105" i="8"/>
  <c r="J104" i="8"/>
  <c r="J102" i="8"/>
  <c r="J100" i="8"/>
  <c r="J93" i="8"/>
  <c r="J92" i="8" s="1"/>
  <c r="J91" i="8" s="1"/>
  <c r="J89" i="8" s="1"/>
  <c r="J87" i="8"/>
  <c r="J85" i="8"/>
  <c r="J84" i="8"/>
  <c r="J83" i="8"/>
  <c r="J81" i="8" s="1"/>
  <c r="J68" i="8"/>
  <c r="J67" i="8" s="1"/>
  <c r="J65" i="8" s="1"/>
  <c r="J61" i="8"/>
  <c r="J60" i="8" s="1"/>
  <c r="J58" i="8" s="1"/>
  <c r="J57" i="8" s="1"/>
  <c r="J55" i="8"/>
  <c r="J52" i="8"/>
  <c r="J50" i="8"/>
  <c r="J49" i="8" s="1"/>
  <c r="J48" i="8" s="1"/>
  <c r="J46" i="8" s="1"/>
  <c r="J44" i="8"/>
  <c r="J43" i="8" s="1"/>
  <c r="J41" i="8"/>
  <c r="J40" i="8" s="1"/>
  <c r="J34" i="8"/>
  <c r="J25" i="8"/>
  <c r="J18" i="8"/>
  <c r="J14" i="8"/>
  <c r="O206" i="3"/>
  <c r="O205" i="3" s="1"/>
  <c r="O204" i="3" s="1"/>
  <c r="O199" i="3"/>
  <c r="O198" i="3" s="1"/>
  <c r="O192" i="3"/>
  <c r="O187" i="3"/>
  <c r="O186" i="3" s="1"/>
  <c r="N206" i="3"/>
  <c r="N205" i="3" s="1"/>
  <c r="N204" i="3" s="1"/>
  <c r="N199" i="3"/>
  <c r="N198" i="3" s="1"/>
  <c r="N192" i="3"/>
  <c r="N187" i="3"/>
  <c r="N186" i="3" s="1"/>
  <c r="O182" i="3"/>
  <c r="O181" i="3" s="1"/>
  <c r="O180" i="3" s="1"/>
  <c r="O176" i="3"/>
  <c r="O175" i="3" s="1"/>
  <c r="O174" i="3" s="1"/>
  <c r="O170" i="3"/>
  <c r="O169" i="3"/>
  <c r="O168" i="3" s="1"/>
  <c r="O161" i="3"/>
  <c r="O156" i="3"/>
  <c r="O154" i="3"/>
  <c r="O151" i="3"/>
  <c r="O147" i="3"/>
  <c r="O144" i="3"/>
  <c r="O143" i="3" s="1"/>
  <c r="O137" i="3"/>
  <c r="O135" i="3"/>
  <c r="O132" i="3"/>
  <c r="O126" i="3"/>
  <c r="O123" i="3"/>
  <c r="O120" i="3"/>
  <c r="O115" i="3"/>
  <c r="O112" i="3"/>
  <c r="O109" i="3"/>
  <c r="O105" i="3"/>
  <c r="O101" i="3"/>
  <c r="O98" i="3"/>
  <c r="O94" i="3"/>
  <c r="O88" i="3"/>
  <c r="O82" i="3"/>
  <c r="O77" i="3"/>
  <c r="O69" i="3"/>
  <c r="O62" i="3"/>
  <c r="O61" i="3"/>
  <c r="O56" i="3"/>
  <c r="O55" i="3" s="1"/>
  <c r="O53" i="3"/>
  <c r="O51" i="3"/>
  <c r="O46" i="3"/>
  <c r="N182" i="3"/>
  <c r="N181" i="3" s="1"/>
  <c r="N180" i="3" s="1"/>
  <c r="N176" i="3"/>
  <c r="N175" i="3" s="1"/>
  <c r="N174" i="3" s="1"/>
  <c r="N170" i="3"/>
  <c r="N169" i="3" s="1"/>
  <c r="N168" i="3" s="1"/>
  <c r="N161" i="3"/>
  <c r="N156" i="3"/>
  <c r="N154" i="3"/>
  <c r="N151" i="3"/>
  <c r="N147" i="3"/>
  <c r="N144" i="3"/>
  <c r="N143" i="3" s="1"/>
  <c r="N137" i="3"/>
  <c r="N135" i="3"/>
  <c r="N132" i="3"/>
  <c r="N126" i="3"/>
  <c r="N123" i="3"/>
  <c r="N120" i="3"/>
  <c r="N115" i="3"/>
  <c r="N112" i="3"/>
  <c r="N109" i="3"/>
  <c r="N105" i="3"/>
  <c r="N101" i="3"/>
  <c r="N98" i="3"/>
  <c r="N94" i="3"/>
  <c r="N88" i="3"/>
  <c r="N82" i="3"/>
  <c r="N77" i="3"/>
  <c r="N69" i="3"/>
  <c r="N62" i="3"/>
  <c r="N61" i="3"/>
  <c r="N56" i="3"/>
  <c r="N55" i="3" s="1"/>
  <c r="N53" i="3"/>
  <c r="N51" i="3"/>
  <c r="N46" i="3"/>
  <c r="O36" i="3"/>
  <c r="O35" i="3" s="1"/>
  <c r="O34" i="3" s="1"/>
  <c r="O32" i="3"/>
  <c r="O31" i="3" s="1"/>
  <c r="O29" i="3"/>
  <c r="O28" i="3"/>
  <c r="O25" i="3"/>
  <c r="O24" i="3"/>
  <c r="O23" i="3" s="1"/>
  <c r="O15" i="3"/>
  <c r="O11" i="3" s="1"/>
  <c r="N36" i="3"/>
  <c r="N35" i="3" s="1"/>
  <c r="N34" i="3" s="1"/>
  <c r="N32" i="3"/>
  <c r="N31" i="3" s="1"/>
  <c r="N29" i="3"/>
  <c r="N28" i="3" s="1"/>
  <c r="N25" i="3"/>
  <c r="N24" i="3" s="1"/>
  <c r="N23" i="3" s="1"/>
  <c r="N15" i="3"/>
  <c r="N11" i="3" s="1"/>
  <c r="M126" i="3"/>
  <c r="M77" i="3"/>
  <c r="M82" i="3"/>
  <c r="M69" i="3"/>
  <c r="M62" i="3"/>
  <c r="M56" i="3"/>
  <c r="M46" i="3"/>
  <c r="M36" i="3"/>
  <c r="N185" i="3" l="1"/>
  <c r="J13" i="8"/>
  <c r="K138" i="8"/>
  <c r="K137" i="8" s="1"/>
  <c r="K135" i="8" s="1"/>
  <c r="J252" i="8"/>
  <c r="J251" i="8" s="1"/>
  <c r="J250" i="8" s="1"/>
  <c r="K489" i="8"/>
  <c r="K488" i="8" s="1"/>
  <c r="K486" i="8" s="1"/>
  <c r="O27" i="3"/>
  <c r="O68" i="3"/>
  <c r="K536" i="8"/>
  <c r="J424" i="8"/>
  <c r="J422" i="8" s="1"/>
  <c r="K98" i="8"/>
  <c r="K96" i="8" s="1"/>
  <c r="K432" i="8"/>
  <c r="J176" i="8"/>
  <c r="K452" i="8"/>
  <c r="K450" i="8" s="1"/>
  <c r="N27" i="3"/>
  <c r="N45" i="3"/>
  <c r="N44" i="3" s="1"/>
  <c r="O146" i="3"/>
  <c r="J138" i="8"/>
  <c r="J137" i="8" s="1"/>
  <c r="J135" i="8" s="1"/>
  <c r="N146" i="3"/>
  <c r="J489" i="8"/>
  <c r="J488" i="8" s="1"/>
  <c r="J486" i="8" s="1"/>
  <c r="K48" i="8"/>
  <c r="K46" i="8" s="1"/>
  <c r="N68" i="3"/>
  <c r="J536" i="8"/>
  <c r="K359" i="8"/>
  <c r="K358" i="8" s="1"/>
  <c r="K356" i="8" s="1"/>
  <c r="N111" i="3"/>
  <c r="O87" i="3"/>
  <c r="J323" i="8"/>
  <c r="J322" i="8" s="1"/>
  <c r="K154" i="8"/>
  <c r="K152" i="8" s="1"/>
  <c r="K252" i="8"/>
  <c r="N10" i="3"/>
  <c r="K424" i="8"/>
  <c r="K422" i="8" s="1"/>
  <c r="N87" i="3"/>
  <c r="J452" i="8"/>
  <c r="J450" i="8" s="1"/>
  <c r="O111" i="3"/>
  <c r="J99" i="8"/>
  <c r="J98" i="8" s="1"/>
  <c r="J96" i="8" s="1"/>
  <c r="O45" i="3"/>
  <c r="O44" i="3" s="1"/>
  <c r="K13" i="8"/>
  <c r="K12" i="8" s="1"/>
  <c r="K10" i="8" s="1"/>
  <c r="K9" i="8" s="1"/>
  <c r="K323" i="8"/>
  <c r="N184" i="3"/>
  <c r="K527" i="8"/>
  <c r="K525" i="8" s="1"/>
  <c r="K176" i="8"/>
  <c r="K64" i="8" s="1"/>
  <c r="K322" i="8"/>
  <c r="K321" i="8"/>
  <c r="K285" i="8"/>
  <c r="J120" i="8"/>
  <c r="J118" i="8" s="1"/>
  <c r="J154" i="8"/>
  <c r="J152" i="8" s="1"/>
  <c r="J358" i="8"/>
  <c r="J356" i="8" s="1"/>
  <c r="J12" i="8"/>
  <c r="J10" i="8" s="1"/>
  <c r="J9" i="8" s="1"/>
  <c r="J285" i="8"/>
  <c r="O185" i="3"/>
  <c r="O184" i="3" s="1"/>
  <c r="O10" i="3"/>
  <c r="O163" i="8"/>
  <c r="O162" i="8" s="1"/>
  <c r="N163" i="8"/>
  <c r="N162" i="8" s="1"/>
  <c r="M163" i="8"/>
  <c r="M162" i="8" s="1"/>
  <c r="L163" i="8"/>
  <c r="L162" i="8" s="1"/>
  <c r="I163" i="8"/>
  <c r="I162" i="8" s="1"/>
  <c r="H163" i="8"/>
  <c r="H162" i="8" s="1"/>
  <c r="G163" i="8"/>
  <c r="G162" i="8" s="1"/>
  <c r="F163" i="8"/>
  <c r="F162" i="8" s="1"/>
  <c r="E163" i="8"/>
  <c r="E162" i="8" s="1"/>
  <c r="D163" i="8"/>
  <c r="D162" i="8" s="1"/>
  <c r="O160" i="8"/>
  <c r="N160" i="8"/>
  <c r="M160" i="8"/>
  <c r="L160" i="8"/>
  <c r="I160" i="8"/>
  <c r="H160" i="8"/>
  <c r="G160" i="8"/>
  <c r="F160" i="8"/>
  <c r="E160" i="8"/>
  <c r="D160" i="8"/>
  <c r="C160" i="8"/>
  <c r="O158" i="8"/>
  <c r="N158" i="8"/>
  <c r="M158" i="8"/>
  <c r="L158" i="8"/>
  <c r="I158" i="8"/>
  <c r="H158" i="8"/>
  <c r="G158" i="8"/>
  <c r="F158" i="8"/>
  <c r="E158" i="8"/>
  <c r="D158" i="8"/>
  <c r="C158" i="8"/>
  <c r="O156" i="8"/>
  <c r="N156" i="8"/>
  <c r="N155" i="8" s="1"/>
  <c r="N154" i="8" s="1"/>
  <c r="M156" i="8"/>
  <c r="M155" i="8" s="1"/>
  <c r="M154" i="8" s="1"/>
  <c r="L156" i="8"/>
  <c r="I156" i="8"/>
  <c r="H156" i="8"/>
  <c r="G156" i="8"/>
  <c r="F156" i="8"/>
  <c r="E156" i="8"/>
  <c r="D156" i="8"/>
  <c r="C156" i="8"/>
  <c r="D155" i="8"/>
  <c r="I146" i="8"/>
  <c r="I145" i="8" s="1"/>
  <c r="I129" i="8"/>
  <c r="I128" i="8" s="1"/>
  <c r="L155" i="8" l="1"/>
  <c r="L154" i="8" s="1"/>
  <c r="J321" i="8"/>
  <c r="J64" i="8"/>
  <c r="O67" i="3"/>
  <c r="O43" i="3" s="1"/>
  <c r="N67" i="3"/>
  <c r="N43" i="3" s="1"/>
  <c r="G155" i="8"/>
  <c r="G154" i="8" s="1"/>
  <c r="G152" i="8" s="1"/>
  <c r="K204" i="8"/>
  <c r="K8" i="8" s="1"/>
  <c r="F155" i="8"/>
  <c r="F154" i="8" s="1"/>
  <c r="F152" i="8" s="1"/>
  <c r="O155" i="8"/>
  <c r="O154" i="8" s="1"/>
  <c r="E155" i="8"/>
  <c r="E154" i="8" s="1"/>
  <c r="E152" i="8" s="1"/>
  <c r="J204" i="8"/>
  <c r="J8" i="8" s="1"/>
  <c r="I155" i="8"/>
  <c r="I154" i="8" s="1"/>
  <c r="I152" i="8" s="1"/>
  <c r="H155" i="8"/>
  <c r="H154" i="8" s="1"/>
  <c r="H152" i="8" s="1"/>
  <c r="C155" i="8"/>
  <c r="C154" i="8" s="1"/>
  <c r="D154" i="8"/>
  <c r="D152" i="8" s="1"/>
  <c r="M187" i="3"/>
  <c r="M88" i="3"/>
  <c r="I271" i="8" l="1"/>
  <c r="L199" i="3"/>
  <c r="C292" i="8" l="1"/>
  <c r="G170" i="3"/>
  <c r="G147" i="3"/>
  <c r="G112" i="3"/>
  <c r="G88" i="3"/>
  <c r="M199" i="3" l="1"/>
  <c r="I50" i="8"/>
  <c r="L206" i="3" l="1"/>
  <c r="L205" i="3" s="1"/>
  <c r="L204" i="3" s="1"/>
  <c r="L198" i="3"/>
  <c r="L192" i="3"/>
  <c r="L187" i="3"/>
  <c r="L186" i="3" s="1"/>
  <c r="L182" i="3"/>
  <c r="L181" i="3" s="1"/>
  <c r="L180" i="3" s="1"/>
  <c r="L176" i="3"/>
  <c r="L175" i="3" s="1"/>
  <c r="L174" i="3" s="1"/>
  <c r="L170" i="3"/>
  <c r="L169" i="3" s="1"/>
  <c r="L168" i="3" s="1"/>
  <c r="L161" i="3"/>
  <c r="L156" i="3"/>
  <c r="L154" i="3"/>
  <c r="L151" i="3"/>
  <c r="L147" i="3"/>
  <c r="L144" i="3"/>
  <c r="L143" i="3" s="1"/>
  <c r="L137" i="3"/>
  <c r="L135" i="3"/>
  <c r="L132" i="3"/>
  <c r="L126" i="3"/>
  <c r="L123" i="3"/>
  <c r="L120" i="3"/>
  <c r="L115" i="3"/>
  <c r="L111" i="3" s="1"/>
  <c r="L112" i="3"/>
  <c r="L109" i="3"/>
  <c r="L105" i="3"/>
  <c r="L101" i="3"/>
  <c r="L98" i="3"/>
  <c r="L94" i="3"/>
  <c r="L88" i="3"/>
  <c r="L82" i="3"/>
  <c r="L77" i="3"/>
  <c r="L69" i="3"/>
  <c r="L62" i="3"/>
  <c r="L61" i="3" s="1"/>
  <c r="L56" i="3"/>
  <c r="L55" i="3" s="1"/>
  <c r="L53" i="3"/>
  <c r="L51" i="3"/>
  <c r="L46" i="3"/>
  <c r="L45" i="3" s="1"/>
  <c r="L36" i="3"/>
  <c r="L35" i="3" s="1"/>
  <c r="L34" i="3" s="1"/>
  <c r="L32" i="3"/>
  <c r="L31" i="3" s="1"/>
  <c r="L29" i="3"/>
  <c r="L28" i="3" s="1"/>
  <c r="L25" i="3"/>
  <c r="L24" i="3" s="1"/>
  <c r="L23" i="3" s="1"/>
  <c r="L15" i="3"/>
  <c r="L11" i="3" s="1"/>
  <c r="H550" i="8"/>
  <c r="H549" i="8" s="1"/>
  <c r="H548" i="8" s="1"/>
  <c r="H546" i="8" s="1"/>
  <c r="H544" i="8"/>
  <c r="H543" i="8" s="1"/>
  <c r="H542" i="8" s="1"/>
  <c r="H540" i="8"/>
  <c r="H539" i="8" s="1"/>
  <c r="H538" i="8" s="1"/>
  <c r="H536" i="8" s="1"/>
  <c r="H534" i="8"/>
  <c r="H533" i="8" s="1"/>
  <c r="H531" i="8"/>
  <c r="H529" i="8"/>
  <c r="H528" i="8" s="1"/>
  <c r="H523" i="8"/>
  <c r="H520" i="8" s="1"/>
  <c r="H519" i="8" s="1"/>
  <c r="H517" i="8" s="1"/>
  <c r="H515" i="8"/>
  <c r="H514" i="8" s="1"/>
  <c r="H513" i="8" s="1"/>
  <c r="H511" i="8" s="1"/>
  <c r="H509" i="8"/>
  <c r="H508" i="8" s="1"/>
  <c r="H507" i="8" s="1"/>
  <c r="H505" i="8" s="1"/>
  <c r="H499" i="8"/>
  <c r="H497" i="8"/>
  <c r="H490" i="8"/>
  <c r="H484" i="8"/>
  <c r="H477" i="8"/>
  <c r="H476" i="8" s="1"/>
  <c r="H475" i="8" s="1"/>
  <c r="H473" i="8" s="1"/>
  <c r="H471" i="8"/>
  <c r="H464" i="8"/>
  <c r="H457" i="8"/>
  <c r="H456" i="8" s="1"/>
  <c r="H454" i="8"/>
  <c r="H453" i="8" s="1"/>
  <c r="H448" i="8"/>
  <c r="H447" i="8" s="1"/>
  <c r="H446" i="8" s="1"/>
  <c r="H444" i="8" s="1"/>
  <c r="H441" i="8"/>
  <c r="H437" i="8"/>
  <c r="H433" i="8"/>
  <c r="H430" i="8"/>
  <c r="H428" i="8"/>
  <c r="H426" i="8"/>
  <c r="H413" i="8"/>
  <c r="H406" i="8" s="1"/>
  <c r="H402" i="8" s="1"/>
  <c r="H401" i="8" s="1"/>
  <c r="H399" i="8" s="1"/>
  <c r="H390" i="8"/>
  <c r="H383" i="8"/>
  <c r="H379" i="8" s="1"/>
  <c r="H378" i="8" s="1"/>
  <c r="H376" i="8" s="1"/>
  <c r="H370" i="8"/>
  <c r="H369" i="8" s="1"/>
  <c r="H366" i="8"/>
  <c r="H364" i="8"/>
  <c r="H360" i="8"/>
  <c r="H352" i="8"/>
  <c r="H350" i="8"/>
  <c r="H349" i="8" s="1"/>
  <c r="H342" i="8"/>
  <c r="H340" i="8"/>
  <c r="H335" i="8"/>
  <c r="H328" i="8"/>
  <c r="H324" i="8"/>
  <c r="H317" i="8"/>
  <c r="H315" i="8"/>
  <c r="H314" i="8" s="1"/>
  <c r="H306" i="8"/>
  <c r="H304" i="8"/>
  <c r="H299" i="8"/>
  <c r="H292" i="8"/>
  <c r="H288" i="8"/>
  <c r="H281" i="8"/>
  <c r="H279" i="8"/>
  <c r="H278" i="8" s="1"/>
  <c r="H271" i="8"/>
  <c r="H269" i="8"/>
  <c r="H264" i="8"/>
  <c r="H257" i="8"/>
  <c r="H253" i="8"/>
  <c r="H246" i="8"/>
  <c r="H241" i="8"/>
  <c r="H240" i="8" s="1"/>
  <c r="H208" i="8" s="1"/>
  <c r="H206" i="8" s="1"/>
  <c r="H232" i="8"/>
  <c r="H230" i="8"/>
  <c r="H224" i="8"/>
  <c r="H217" i="8"/>
  <c r="H213" i="8"/>
  <c r="H201" i="8"/>
  <c r="H200" i="8" s="1"/>
  <c r="H199" i="8" s="1"/>
  <c r="H197" i="8" s="1"/>
  <c r="H196" i="8" s="1"/>
  <c r="H194" i="8"/>
  <c r="H193" i="8" s="1"/>
  <c r="H192" i="8" s="1"/>
  <c r="H190" i="8" s="1"/>
  <c r="H188" i="8"/>
  <c r="H187" i="8" s="1"/>
  <c r="H186" i="8" s="1"/>
  <c r="H184" i="8" s="1"/>
  <c r="H181" i="8"/>
  <c r="H180" i="8" s="1"/>
  <c r="H179" i="8" s="1"/>
  <c r="H177" i="8" s="1"/>
  <c r="H174" i="8"/>
  <c r="H173" i="8" s="1"/>
  <c r="H172" i="8" s="1"/>
  <c r="H170" i="8" s="1"/>
  <c r="H169" i="8" s="1"/>
  <c r="H146" i="8"/>
  <c r="H145" i="8" s="1"/>
  <c r="H143" i="8"/>
  <c r="H141" i="8"/>
  <c r="H139" i="8"/>
  <c r="H129" i="8"/>
  <c r="H128" i="8" s="1"/>
  <c r="H126" i="8"/>
  <c r="H124" i="8"/>
  <c r="H122" i="8"/>
  <c r="H116" i="8"/>
  <c r="H115" i="8" s="1"/>
  <c r="H114" i="8" s="1"/>
  <c r="H112" i="8" s="1"/>
  <c r="H110" i="8"/>
  <c r="H109" i="8" s="1"/>
  <c r="H107" i="8" s="1"/>
  <c r="H105" i="8"/>
  <c r="H104" i="8" s="1"/>
  <c r="H102" i="8"/>
  <c r="H100" i="8"/>
  <c r="H99" i="8" s="1"/>
  <c r="H93" i="8"/>
  <c r="H92" i="8" s="1"/>
  <c r="H91" i="8" s="1"/>
  <c r="H89" i="8" s="1"/>
  <c r="H87" i="8"/>
  <c r="H85" i="8"/>
  <c r="H84" i="8" s="1"/>
  <c r="H83" i="8"/>
  <c r="H81" i="8" s="1"/>
  <c r="H68" i="8"/>
  <c r="H67" i="8" s="1"/>
  <c r="H65" i="8" s="1"/>
  <c r="H61" i="8"/>
  <c r="H60" i="8" s="1"/>
  <c r="H58" i="8" s="1"/>
  <c r="H57" i="8" s="1"/>
  <c r="H55" i="8"/>
  <c r="H52" i="8"/>
  <c r="H50" i="8"/>
  <c r="H49" i="8" s="1"/>
  <c r="H44" i="8"/>
  <c r="H43" i="8" s="1"/>
  <c r="H41" i="8"/>
  <c r="H40" i="8" s="1"/>
  <c r="H34" i="8"/>
  <c r="H25" i="8"/>
  <c r="H18" i="8"/>
  <c r="H14" i="8"/>
  <c r="H287" i="8" l="1"/>
  <c r="H286" i="8" s="1"/>
  <c r="H463" i="8"/>
  <c r="H462" i="8" s="1"/>
  <c r="H460" i="8" s="1"/>
  <c r="L68" i="3"/>
  <c r="H98" i="8"/>
  <c r="H96" i="8" s="1"/>
  <c r="H121" i="8"/>
  <c r="H359" i="8"/>
  <c r="H432" i="8"/>
  <c r="H252" i="8"/>
  <c r="H250" i="8" s="1"/>
  <c r="H323" i="8"/>
  <c r="H322" i="8" s="1"/>
  <c r="H425" i="8"/>
  <c r="H138" i="8"/>
  <c r="H137" i="8" s="1"/>
  <c r="H135" i="8" s="1"/>
  <c r="H489" i="8"/>
  <c r="H488" i="8" s="1"/>
  <c r="H486" i="8" s="1"/>
  <c r="H452" i="8"/>
  <c r="H450" i="8" s="1"/>
  <c r="L146" i="3"/>
  <c r="L27" i="3"/>
  <c r="L10" i="3" s="1"/>
  <c r="L87" i="3"/>
  <c r="H48" i="8"/>
  <c r="H46" i="8" s="1"/>
  <c r="H13" i="8"/>
  <c r="H12" i="8" s="1"/>
  <c r="H10" i="8" s="1"/>
  <c r="H120" i="8"/>
  <c r="H118" i="8" s="1"/>
  <c r="L185" i="3"/>
  <c r="L184" i="3" s="1"/>
  <c r="L44" i="3"/>
  <c r="H176" i="8"/>
  <c r="H358" i="8"/>
  <c r="H356" i="8" s="1"/>
  <c r="H527" i="8"/>
  <c r="H525" i="8" s="1"/>
  <c r="H285" i="8"/>
  <c r="H424" i="8" l="1"/>
  <c r="H422" i="8" s="1"/>
  <c r="H251" i="8"/>
  <c r="L67" i="3"/>
  <c r="H321" i="8"/>
  <c r="H64" i="8"/>
  <c r="H204" i="8"/>
  <c r="L43" i="3"/>
  <c r="H9" i="8"/>
  <c r="M206" i="3"/>
  <c r="M170" i="3"/>
  <c r="M123" i="3"/>
  <c r="M112" i="3"/>
  <c r="H8" i="8" l="1"/>
  <c r="I264" i="8"/>
  <c r="I257" i="8"/>
  <c r="I550" i="8" l="1"/>
  <c r="I549" i="8" s="1"/>
  <c r="I548" i="8" s="1"/>
  <c r="I546" i="8" s="1"/>
  <c r="I544" i="8"/>
  <c r="I543" i="8" s="1"/>
  <c r="I542" i="8" s="1"/>
  <c r="I540" i="8"/>
  <c r="I539" i="8" s="1"/>
  <c r="I538" i="8" s="1"/>
  <c r="I534" i="8"/>
  <c r="I533" i="8" s="1"/>
  <c r="I531" i="8"/>
  <c r="I529" i="8"/>
  <c r="I523" i="8"/>
  <c r="I520" i="8" s="1"/>
  <c r="I519" i="8" s="1"/>
  <c r="I517" i="8" s="1"/>
  <c r="I515" i="8"/>
  <c r="I514" i="8" s="1"/>
  <c r="I513" i="8" s="1"/>
  <c r="I511" i="8" s="1"/>
  <c r="I509" i="8"/>
  <c r="I508" i="8" s="1"/>
  <c r="I507" i="8" s="1"/>
  <c r="I505" i="8" s="1"/>
  <c r="I499" i="8"/>
  <c r="I497" i="8"/>
  <c r="I490" i="8"/>
  <c r="I484" i="8"/>
  <c r="I477" i="8"/>
  <c r="I471" i="8"/>
  <c r="I464" i="8"/>
  <c r="I457" i="8"/>
  <c r="I456" i="8" s="1"/>
  <c r="I454" i="8"/>
  <c r="I453" i="8" s="1"/>
  <c r="I448" i="8"/>
  <c r="I447" i="8" s="1"/>
  <c r="I446" i="8" s="1"/>
  <c r="I444" i="8" s="1"/>
  <c r="I441" i="8"/>
  <c r="I437" i="8"/>
  <c r="I433" i="8"/>
  <c r="I430" i="8"/>
  <c r="I428" i="8"/>
  <c r="I426" i="8"/>
  <c r="I413" i="8"/>
  <c r="I406" i="8" s="1"/>
  <c r="I402" i="8" s="1"/>
  <c r="I401" i="8" s="1"/>
  <c r="I399" i="8" s="1"/>
  <c r="I390" i="8"/>
  <c r="I383" i="8"/>
  <c r="I379" i="8" s="1"/>
  <c r="I378" i="8" s="1"/>
  <c r="I376" i="8" s="1"/>
  <c r="I370" i="8"/>
  <c r="I369" i="8" s="1"/>
  <c r="I366" i="8"/>
  <c r="I364" i="8"/>
  <c r="I360" i="8"/>
  <c r="I352" i="8"/>
  <c r="I350" i="8"/>
  <c r="I349" i="8" s="1"/>
  <c r="I342" i="8"/>
  <c r="I340" i="8"/>
  <c r="I335" i="8"/>
  <c r="I328" i="8"/>
  <c r="I324" i="8"/>
  <c r="I317" i="8"/>
  <c r="I315" i="8"/>
  <c r="I314" i="8" s="1"/>
  <c r="I306" i="8"/>
  <c r="I304" i="8"/>
  <c r="I299" i="8"/>
  <c r="I292" i="8"/>
  <c r="I288" i="8"/>
  <c r="I281" i="8"/>
  <c r="I279" i="8"/>
  <c r="I278" i="8" s="1"/>
  <c r="I269" i="8"/>
  <c r="I253" i="8"/>
  <c r="I246" i="8"/>
  <c r="I241" i="8"/>
  <c r="I240" i="8" s="1"/>
  <c r="I208" i="8" s="1"/>
  <c r="I206" i="8" s="1"/>
  <c r="I232" i="8"/>
  <c r="I230" i="8"/>
  <c r="I224" i="8"/>
  <c r="I217" i="8"/>
  <c r="I213" i="8"/>
  <c r="I201" i="8"/>
  <c r="I200" i="8" s="1"/>
  <c r="I199" i="8" s="1"/>
  <c r="I197" i="8" s="1"/>
  <c r="I196" i="8" s="1"/>
  <c r="I194" i="8"/>
  <c r="I193" i="8" s="1"/>
  <c r="I192" i="8" s="1"/>
  <c r="I190" i="8" s="1"/>
  <c r="I188" i="8"/>
  <c r="I187" i="8" s="1"/>
  <c r="I186" i="8" s="1"/>
  <c r="I184" i="8" s="1"/>
  <c r="I181" i="8"/>
  <c r="I180" i="8" s="1"/>
  <c r="I179" i="8" s="1"/>
  <c r="I177" i="8" s="1"/>
  <c r="I174" i="8"/>
  <c r="I173" i="8" s="1"/>
  <c r="I172" i="8" s="1"/>
  <c r="I170" i="8" s="1"/>
  <c r="I169" i="8" s="1"/>
  <c r="I143" i="8"/>
  <c r="I141" i="8"/>
  <c r="I139" i="8"/>
  <c r="I126" i="8"/>
  <c r="I124" i="8"/>
  <c r="I122" i="8"/>
  <c r="I116" i="8"/>
  <c r="I115" i="8" s="1"/>
  <c r="I114" i="8" s="1"/>
  <c r="I112" i="8" s="1"/>
  <c r="I110" i="8"/>
  <c r="I109" i="8" s="1"/>
  <c r="I107" i="8" s="1"/>
  <c r="I105" i="8"/>
  <c r="I104" i="8" s="1"/>
  <c r="I102" i="8"/>
  <c r="I100" i="8"/>
  <c r="I93" i="8"/>
  <c r="I92" i="8" s="1"/>
  <c r="I91" i="8" s="1"/>
  <c r="I89" i="8" s="1"/>
  <c r="I87" i="8"/>
  <c r="I85" i="8"/>
  <c r="I84" i="8" s="1"/>
  <c r="I83" i="8"/>
  <c r="I81" i="8" s="1"/>
  <c r="I68" i="8"/>
  <c r="I67" i="8" s="1"/>
  <c r="I65" i="8" s="1"/>
  <c r="I61" i="8"/>
  <c r="I60" i="8" s="1"/>
  <c r="I58" i="8" s="1"/>
  <c r="I57" i="8" s="1"/>
  <c r="I55" i="8"/>
  <c r="I52" i="8"/>
  <c r="I49" i="8"/>
  <c r="I44" i="8"/>
  <c r="I43" i="8" s="1"/>
  <c r="I41" i="8"/>
  <c r="I40" i="8" s="1"/>
  <c r="I34" i="8"/>
  <c r="I25" i="8"/>
  <c r="I18" i="8"/>
  <c r="I14" i="8"/>
  <c r="M205" i="3"/>
  <c r="M204" i="3" s="1"/>
  <c r="M198" i="3"/>
  <c r="M192" i="3"/>
  <c r="M186" i="3"/>
  <c r="M182" i="3"/>
  <c r="M181" i="3" s="1"/>
  <c r="M180" i="3" s="1"/>
  <c r="M176" i="3"/>
  <c r="M175" i="3" s="1"/>
  <c r="M174" i="3" s="1"/>
  <c r="M169" i="3"/>
  <c r="M168" i="3" s="1"/>
  <c r="M161" i="3"/>
  <c r="M156" i="3"/>
  <c r="M154" i="3"/>
  <c r="M151" i="3"/>
  <c r="M147" i="3"/>
  <c r="M144" i="3"/>
  <c r="M143" i="3" s="1"/>
  <c r="M137" i="3"/>
  <c r="M135" i="3"/>
  <c r="M132" i="3"/>
  <c r="M120" i="3"/>
  <c r="M115" i="3"/>
  <c r="M109" i="3"/>
  <c r="M105" i="3"/>
  <c r="M101" i="3"/>
  <c r="M98" i="3"/>
  <c r="M94" i="3"/>
  <c r="M61" i="3"/>
  <c r="M55" i="3"/>
  <c r="M53" i="3"/>
  <c r="M51" i="3"/>
  <c r="M35" i="3"/>
  <c r="M34" i="3" s="1"/>
  <c r="M32" i="3"/>
  <c r="M31" i="3" s="1"/>
  <c r="M29" i="3"/>
  <c r="M28" i="3" s="1"/>
  <c r="M25" i="3"/>
  <c r="M24" i="3" s="1"/>
  <c r="M23" i="3" s="1"/>
  <c r="M15" i="3"/>
  <c r="M11" i="3" s="1"/>
  <c r="I252" i="8" l="1"/>
  <c r="I251" i="8" s="1"/>
  <c r="I250" i="8" s="1"/>
  <c r="I476" i="8"/>
  <c r="I475" i="8" s="1"/>
  <c r="I473" i="8" s="1"/>
  <c r="I528" i="8"/>
  <c r="I527" i="8" s="1"/>
  <c r="I525" i="8" s="1"/>
  <c r="I489" i="8"/>
  <c r="I488" i="8" s="1"/>
  <c r="I486" i="8" s="1"/>
  <c r="I452" i="8"/>
  <c r="I450" i="8" s="1"/>
  <c r="I463" i="8"/>
  <c r="I462" i="8" s="1"/>
  <c r="I460" i="8" s="1"/>
  <c r="I432" i="8"/>
  <c r="I425" i="8"/>
  <c r="I48" i="8"/>
  <c r="I46" i="8" s="1"/>
  <c r="I13" i="8"/>
  <c r="I12" i="8" s="1"/>
  <c r="I10" i="8" s="1"/>
  <c r="M111" i="3"/>
  <c r="M68" i="3"/>
  <c r="I99" i="8"/>
  <c r="I98" i="8" s="1"/>
  <c r="I96" i="8" s="1"/>
  <c r="I287" i="8"/>
  <c r="I286" i="8" s="1"/>
  <c r="M87" i="3"/>
  <c r="I323" i="8"/>
  <c r="I322" i="8" s="1"/>
  <c r="I536" i="8"/>
  <c r="M185" i="3"/>
  <c r="M184" i="3" s="1"/>
  <c r="M146" i="3"/>
  <c r="M45" i="3"/>
  <c r="M44" i="3" s="1"/>
  <c r="I359" i="8"/>
  <c r="I358" i="8" s="1"/>
  <c r="I356" i="8" s="1"/>
  <c r="I121" i="8"/>
  <c r="I138" i="8"/>
  <c r="I137" i="8" s="1"/>
  <c r="I135" i="8" s="1"/>
  <c r="I176" i="8"/>
  <c r="M27" i="3"/>
  <c r="M10" i="3" s="1"/>
  <c r="J120" i="3"/>
  <c r="K120" i="3"/>
  <c r="K147" i="3"/>
  <c r="K205" i="3"/>
  <c r="K204" i="3" s="1"/>
  <c r="K199" i="3"/>
  <c r="K198" i="3" s="1"/>
  <c r="K192" i="3"/>
  <c r="K187" i="3"/>
  <c r="K182" i="3"/>
  <c r="K181" i="3" s="1"/>
  <c r="K180" i="3" s="1"/>
  <c r="K176" i="3"/>
  <c r="K175" i="3" s="1"/>
  <c r="K174" i="3" s="1"/>
  <c r="K170" i="3"/>
  <c r="K169" i="3" s="1"/>
  <c r="K168" i="3" s="1"/>
  <c r="K161" i="3"/>
  <c r="K156" i="3"/>
  <c r="K154" i="3"/>
  <c r="K151" i="3"/>
  <c r="K144" i="3"/>
  <c r="K143" i="3" s="1"/>
  <c r="K137" i="3"/>
  <c r="K135" i="3"/>
  <c r="K132" i="3"/>
  <c r="K126" i="3"/>
  <c r="K123" i="3"/>
  <c r="K115" i="3"/>
  <c r="K112" i="3"/>
  <c r="K109" i="3"/>
  <c r="K105" i="3"/>
  <c r="K101" i="3"/>
  <c r="K98" i="3"/>
  <c r="K94" i="3"/>
  <c r="K88" i="3"/>
  <c r="K82" i="3"/>
  <c r="K77" i="3"/>
  <c r="K69" i="3"/>
  <c r="K62" i="3"/>
  <c r="K61" i="3" s="1"/>
  <c r="K56" i="3"/>
  <c r="K55" i="3" s="1"/>
  <c r="K53" i="3"/>
  <c r="K51" i="3"/>
  <c r="K46" i="3"/>
  <c r="K36" i="3"/>
  <c r="K35" i="3" s="1"/>
  <c r="K34" i="3" s="1"/>
  <c r="K32" i="3"/>
  <c r="K31" i="3" s="1"/>
  <c r="K29" i="3"/>
  <c r="K28" i="3" s="1"/>
  <c r="K25" i="3"/>
  <c r="K24" i="3" s="1"/>
  <c r="K23" i="3" s="1"/>
  <c r="K15" i="3"/>
  <c r="K11" i="3" s="1"/>
  <c r="N14" i="1"/>
  <c r="O14" i="1" s="1"/>
  <c r="P14" i="1" s="1"/>
  <c r="N13" i="1"/>
  <c r="O13" i="1" s="1"/>
  <c r="P13" i="1" s="1"/>
  <c r="N10" i="1"/>
  <c r="O10" i="1" s="1"/>
  <c r="P10" i="1" s="1"/>
  <c r="Q10" i="1" s="1"/>
  <c r="R10" i="1" s="1"/>
  <c r="I424" i="8" l="1"/>
  <c r="I422" i="8" s="1"/>
  <c r="I9" i="8"/>
  <c r="I285" i="8"/>
  <c r="I120" i="8"/>
  <c r="I118" i="8" s="1"/>
  <c r="I64" i="8" s="1"/>
  <c r="M67" i="3"/>
  <c r="M43" i="3" s="1"/>
  <c r="I321" i="8"/>
  <c r="K146" i="3"/>
  <c r="K45" i="3"/>
  <c r="K44" i="3" s="1"/>
  <c r="K68" i="3"/>
  <c r="K27" i="3"/>
  <c r="K10" i="3" s="1"/>
  <c r="K186" i="3"/>
  <c r="K185" i="3" s="1"/>
  <c r="K111" i="3"/>
  <c r="K87" i="3"/>
  <c r="G306" i="8"/>
  <c r="G550" i="8"/>
  <c r="G549" i="8" s="1"/>
  <c r="G548" i="8" s="1"/>
  <c r="G546" i="8" s="1"/>
  <c r="G544" i="8"/>
  <c r="G543" i="8" s="1"/>
  <c r="G542" i="8" s="1"/>
  <c r="G540" i="8"/>
  <c r="G539" i="8" s="1"/>
  <c r="G538" i="8" s="1"/>
  <c r="G534" i="8"/>
  <c r="G533" i="8" s="1"/>
  <c r="G531" i="8"/>
  <c r="G529" i="8"/>
  <c r="G528" i="8" s="1"/>
  <c r="G523" i="8"/>
  <c r="G520" i="8" s="1"/>
  <c r="G519" i="8" s="1"/>
  <c r="G517" i="8" s="1"/>
  <c r="G515" i="8"/>
  <c r="G514" i="8" s="1"/>
  <c r="G513" i="8" s="1"/>
  <c r="G511" i="8" s="1"/>
  <c r="G509" i="8"/>
  <c r="G508" i="8" s="1"/>
  <c r="G507" i="8" s="1"/>
  <c r="G505" i="8" s="1"/>
  <c r="G501" i="8"/>
  <c r="G499" i="8" s="1"/>
  <c r="G497" i="8"/>
  <c r="G490" i="8"/>
  <c r="G484" i="8"/>
  <c r="G477" i="8"/>
  <c r="G476" i="8" s="1"/>
  <c r="G475" i="8" s="1"/>
  <c r="G473" i="8" s="1"/>
  <c r="G471" i="8"/>
  <c r="G464" i="8"/>
  <c r="G457" i="8"/>
  <c r="G456" i="8" s="1"/>
  <c r="G454" i="8"/>
  <c r="G453" i="8" s="1"/>
  <c r="G448" i="8"/>
  <c r="G447" i="8" s="1"/>
  <c r="G446" i="8" s="1"/>
  <c r="G444" i="8" s="1"/>
  <c r="G441" i="8"/>
  <c r="G437" i="8"/>
  <c r="G433" i="8"/>
  <c r="G430" i="8"/>
  <c r="G428" i="8"/>
  <c r="G426" i="8"/>
  <c r="G413" i="8"/>
  <c r="G406" i="8"/>
  <c r="G402" i="8" s="1"/>
  <c r="G401" i="8" s="1"/>
  <c r="G399" i="8" s="1"/>
  <c r="G390" i="8"/>
  <c r="G383" i="8"/>
  <c r="G379" i="8" s="1"/>
  <c r="G378" i="8" s="1"/>
  <c r="G376" i="8" s="1"/>
  <c r="G370" i="8"/>
  <c r="G369" i="8" s="1"/>
  <c r="G366" i="8"/>
  <c r="G364" i="8"/>
  <c r="G360" i="8"/>
  <c r="G356" i="8"/>
  <c r="G352" i="8"/>
  <c r="G350" i="8"/>
  <c r="G349" i="8" s="1"/>
  <c r="G342" i="8"/>
  <c r="G340" i="8"/>
  <c r="G335" i="8"/>
  <c r="G328" i="8"/>
  <c r="G324" i="8"/>
  <c r="G317" i="8"/>
  <c r="G315" i="8"/>
  <c r="G314" i="8" s="1"/>
  <c r="G304" i="8"/>
  <c r="G299" i="8"/>
  <c r="G292" i="8"/>
  <c r="G288" i="8"/>
  <c r="G281" i="8"/>
  <c r="G279" i="8"/>
  <c r="G278" i="8" s="1"/>
  <c r="G271" i="8"/>
  <c r="G269" i="8"/>
  <c r="G264" i="8"/>
  <c r="G257" i="8"/>
  <c r="G253" i="8"/>
  <c r="G246" i="8"/>
  <c r="G241" i="8"/>
  <c r="G240" i="8" s="1"/>
  <c r="G208" i="8" s="1"/>
  <c r="G206" i="8" s="1"/>
  <c r="G232" i="8"/>
  <c r="G230" i="8"/>
  <c r="G224" i="8"/>
  <c r="G217" i="8"/>
  <c r="G213" i="8"/>
  <c r="G201" i="8"/>
  <c r="G200" i="8" s="1"/>
  <c r="G199" i="8" s="1"/>
  <c r="G197" i="8" s="1"/>
  <c r="G196" i="8" s="1"/>
  <c r="G194" i="8"/>
  <c r="G193" i="8" s="1"/>
  <c r="G192" i="8" s="1"/>
  <c r="G190" i="8" s="1"/>
  <c r="G188" i="8"/>
  <c r="G187" i="8" s="1"/>
  <c r="G186" i="8" s="1"/>
  <c r="G184" i="8" s="1"/>
  <c r="G181" i="8"/>
  <c r="G180" i="8" s="1"/>
  <c r="G179" i="8" s="1"/>
  <c r="G177" i="8" s="1"/>
  <c r="G174" i="8"/>
  <c r="G173" i="8" s="1"/>
  <c r="G172" i="8" s="1"/>
  <c r="G170" i="8" s="1"/>
  <c r="G169" i="8" s="1"/>
  <c r="G146" i="8"/>
  <c r="G145" i="8" s="1"/>
  <c r="G143" i="8"/>
  <c r="G141" i="8"/>
  <c r="G139" i="8"/>
  <c r="G129" i="8"/>
  <c r="G128" i="8" s="1"/>
  <c r="G126" i="8"/>
  <c r="G124" i="8"/>
  <c r="G122" i="8"/>
  <c r="G116" i="8"/>
  <c r="G115" i="8" s="1"/>
  <c r="G114" i="8" s="1"/>
  <c r="G112" i="8" s="1"/>
  <c r="G110" i="8"/>
  <c r="G109" i="8" s="1"/>
  <c r="G107" i="8" s="1"/>
  <c r="G105" i="8"/>
  <c r="G104" i="8" s="1"/>
  <c r="G102" i="8"/>
  <c r="G100" i="8"/>
  <c r="G93" i="8"/>
  <c r="G92" i="8" s="1"/>
  <c r="G91" i="8" s="1"/>
  <c r="G89" i="8" s="1"/>
  <c r="G87" i="8"/>
  <c r="G85" i="8"/>
  <c r="G84" i="8" s="1"/>
  <c r="G83" i="8"/>
  <c r="G81" i="8" s="1"/>
  <c r="G68" i="8"/>
  <c r="G67" i="8" s="1"/>
  <c r="G65" i="8" s="1"/>
  <c r="G61" i="8"/>
  <c r="G60" i="8" s="1"/>
  <c r="G58" i="8" s="1"/>
  <c r="G57" i="8" s="1"/>
  <c r="G55" i="8"/>
  <c r="G52" i="8"/>
  <c r="G50" i="8"/>
  <c r="G49" i="8" s="1"/>
  <c r="G44" i="8"/>
  <c r="G43" i="8" s="1"/>
  <c r="G41" i="8"/>
  <c r="G40" i="8" s="1"/>
  <c r="G34" i="8"/>
  <c r="G25" i="8"/>
  <c r="G18" i="8"/>
  <c r="G14" i="8"/>
  <c r="I204" i="8" l="1"/>
  <c r="I8" i="8" s="1"/>
  <c r="G536" i="8"/>
  <c r="G287" i="8"/>
  <c r="G489" i="8"/>
  <c r="G488" i="8" s="1"/>
  <c r="G486" i="8" s="1"/>
  <c r="G323" i="8"/>
  <c r="G321" i="8" s="1"/>
  <c r="G463" i="8"/>
  <c r="G462" i="8" s="1"/>
  <c r="G460" i="8" s="1"/>
  <c r="G285" i="8"/>
  <c r="G286" i="8"/>
  <c r="K67" i="3"/>
  <c r="K43" i="3" s="1"/>
  <c r="G99" i="8"/>
  <c r="G98" i="8" s="1"/>
  <c r="G96" i="8" s="1"/>
  <c r="G121" i="8"/>
  <c r="G120" i="8" s="1"/>
  <c r="G118" i="8" s="1"/>
  <c r="G138" i="8"/>
  <c r="G137" i="8" s="1"/>
  <c r="G135" i="8" s="1"/>
  <c r="G425" i="8"/>
  <c r="G252" i="8"/>
  <c r="G250" i="8" s="1"/>
  <c r="G359" i="8"/>
  <c r="G432" i="8"/>
  <c r="G452" i="8"/>
  <c r="G450" i="8" s="1"/>
  <c r="G48" i="8"/>
  <c r="G46" i="8" s="1"/>
  <c r="G13" i="8"/>
  <c r="G12" i="8" s="1"/>
  <c r="G10" i="8" s="1"/>
  <c r="G176" i="8"/>
  <c r="G527" i="8"/>
  <c r="G525" i="8" s="1"/>
  <c r="G205" i="3"/>
  <c r="G204" i="3" s="1"/>
  <c r="G199" i="3"/>
  <c r="G192" i="3"/>
  <c r="J147" i="3"/>
  <c r="G98" i="3"/>
  <c r="G94" i="3"/>
  <c r="G322" i="8" l="1"/>
  <c r="G64" i="8"/>
  <c r="G424" i="8"/>
  <c r="G422" i="8" s="1"/>
  <c r="G204" i="8" s="1"/>
  <c r="G9" i="8"/>
  <c r="G251" i="8"/>
  <c r="C540" i="8"/>
  <c r="C534" i="8"/>
  <c r="C523" i="8"/>
  <c r="C520" i="8" s="1"/>
  <c r="E501" i="8"/>
  <c r="E499" i="8" s="1"/>
  <c r="F501" i="8"/>
  <c r="F499" i="8" s="1"/>
  <c r="C502" i="8"/>
  <c r="C501" i="8" s="1"/>
  <c r="C499" i="8" s="1"/>
  <c r="C497" i="8"/>
  <c r="C484" i="8"/>
  <c r="C471" i="8"/>
  <c r="C454" i="8"/>
  <c r="C457" i="8"/>
  <c r="C448" i="8"/>
  <c r="C426" i="8"/>
  <c r="C433" i="8"/>
  <c r="C430" i="8"/>
  <c r="C428" i="8"/>
  <c r="C387" i="8"/>
  <c r="C380" i="8"/>
  <c r="C372" i="8"/>
  <c r="C370" i="8"/>
  <c r="C366" i="8"/>
  <c r="C364" i="8"/>
  <c r="C288" i="8"/>
  <c r="C264" i="8"/>
  <c r="E257" i="8"/>
  <c r="C253" i="8"/>
  <c r="C201" i="8"/>
  <c r="C139" i="8"/>
  <c r="C141" i="8"/>
  <c r="C143" i="8"/>
  <c r="E110" i="8"/>
  <c r="E109" i="8" s="1"/>
  <c r="E107" i="8" s="1"/>
  <c r="F110" i="8"/>
  <c r="F109" i="8" s="1"/>
  <c r="F107" i="8" s="1"/>
  <c r="C110" i="8"/>
  <c r="C109" i="8" s="1"/>
  <c r="C107" i="8" s="1"/>
  <c r="G8" i="8" l="1"/>
  <c r="J192" i="3"/>
  <c r="F366" i="8" l="1"/>
  <c r="F25" i="8"/>
  <c r="F18" i="8"/>
  <c r="G69" i="3" l="1"/>
  <c r="G161" i="3"/>
  <c r="G105" i="3"/>
  <c r="G101" i="3"/>
  <c r="C271" i="8" l="1"/>
  <c r="C360" i="8" l="1"/>
  <c r="O194" i="8"/>
  <c r="O193" i="8" s="1"/>
  <c r="O192" i="8" s="1"/>
  <c r="O190" i="8" s="1"/>
  <c r="N194" i="8"/>
  <c r="N193" i="8" s="1"/>
  <c r="N192" i="8" s="1"/>
  <c r="N190" i="8" s="1"/>
  <c r="M194" i="8"/>
  <c r="M193" i="8" s="1"/>
  <c r="M192" i="8" s="1"/>
  <c r="M190" i="8" s="1"/>
  <c r="L194" i="8"/>
  <c r="L193" i="8" s="1"/>
  <c r="L192" i="8" s="1"/>
  <c r="L190" i="8" s="1"/>
  <c r="F194" i="8"/>
  <c r="F193" i="8" s="1"/>
  <c r="F192" i="8" s="1"/>
  <c r="F190" i="8" s="1"/>
  <c r="E194" i="8"/>
  <c r="E193" i="8" s="1"/>
  <c r="E192" i="8" s="1"/>
  <c r="E190" i="8" s="1"/>
  <c r="D194" i="8"/>
  <c r="D193" i="8" s="1"/>
  <c r="D192" i="8" s="1"/>
  <c r="D190" i="8" s="1"/>
  <c r="C194" i="8"/>
  <c r="C193" i="8" s="1"/>
  <c r="C192" i="8" s="1"/>
  <c r="C190" i="8" s="1"/>
  <c r="C41" i="8" l="1"/>
  <c r="C50" i="8"/>
  <c r="C18" i="8"/>
  <c r="J205" i="3"/>
  <c r="J204" i="3" s="1"/>
  <c r="J199" i="3"/>
  <c r="J198" i="3" s="1"/>
  <c r="J187" i="3"/>
  <c r="J186" i="3" s="1"/>
  <c r="J185" i="3" s="1"/>
  <c r="J182" i="3"/>
  <c r="J181" i="3" s="1"/>
  <c r="J180" i="3" s="1"/>
  <c r="J176" i="3"/>
  <c r="J175" i="3" s="1"/>
  <c r="J174" i="3" s="1"/>
  <c r="J170" i="3"/>
  <c r="J169" i="3" s="1"/>
  <c r="J168" i="3" s="1"/>
  <c r="J161" i="3"/>
  <c r="J156" i="3"/>
  <c r="J154" i="3"/>
  <c r="J151" i="3"/>
  <c r="J144" i="3"/>
  <c r="J143" i="3" s="1"/>
  <c r="J137" i="3"/>
  <c r="J135" i="3"/>
  <c r="J132" i="3"/>
  <c r="J126" i="3"/>
  <c r="J123" i="3"/>
  <c r="J115" i="3"/>
  <c r="J112" i="3"/>
  <c r="J109" i="3"/>
  <c r="J105" i="3"/>
  <c r="J101" i="3"/>
  <c r="J98" i="3"/>
  <c r="J94" i="3"/>
  <c r="J88" i="3"/>
  <c r="J82" i="3"/>
  <c r="J77" i="3"/>
  <c r="J69" i="3"/>
  <c r="J62" i="3"/>
  <c r="J61" i="3" s="1"/>
  <c r="J56" i="3"/>
  <c r="J55" i="3" s="1"/>
  <c r="J53" i="3"/>
  <c r="J51" i="3"/>
  <c r="J46" i="3"/>
  <c r="J36" i="3"/>
  <c r="J35" i="3" s="1"/>
  <c r="J34" i="3" s="1"/>
  <c r="J32" i="3"/>
  <c r="J31" i="3" s="1"/>
  <c r="J29" i="3"/>
  <c r="J28" i="3" s="1"/>
  <c r="J25" i="3"/>
  <c r="J24" i="3" s="1"/>
  <c r="J23" i="3" s="1"/>
  <c r="J15" i="3"/>
  <c r="J11" i="3" s="1"/>
  <c r="F550" i="8"/>
  <c r="F549" i="8" s="1"/>
  <c r="F548" i="8" s="1"/>
  <c r="F546" i="8" s="1"/>
  <c r="F544" i="8"/>
  <c r="F543" i="8" s="1"/>
  <c r="F542" i="8" s="1"/>
  <c r="F540" i="8"/>
  <c r="F539" i="8" s="1"/>
  <c r="F538" i="8" s="1"/>
  <c r="F534" i="8"/>
  <c r="F533" i="8" s="1"/>
  <c r="F531" i="8"/>
  <c r="F529" i="8"/>
  <c r="F523" i="8"/>
  <c r="F520" i="8" s="1"/>
  <c r="F519" i="8" s="1"/>
  <c r="F517" i="8" s="1"/>
  <c r="F515" i="8"/>
  <c r="F514" i="8" s="1"/>
  <c r="F513" i="8" s="1"/>
  <c r="F511" i="8" s="1"/>
  <c r="F509" i="8"/>
  <c r="F508" i="8" s="1"/>
  <c r="F507" i="8" s="1"/>
  <c r="F505" i="8" s="1"/>
  <c r="F497" i="8"/>
  <c r="F490" i="8"/>
  <c r="F484" i="8"/>
  <c r="F477" i="8"/>
  <c r="F471" i="8"/>
  <c r="F464" i="8"/>
  <c r="F457" i="8"/>
  <c r="F456" i="8" s="1"/>
  <c r="F454" i="8"/>
  <c r="F453" i="8" s="1"/>
  <c r="F448" i="8"/>
  <c r="F447" i="8" s="1"/>
  <c r="F446" i="8" s="1"/>
  <c r="F444" i="8" s="1"/>
  <c r="F441" i="8"/>
  <c r="F437" i="8"/>
  <c r="F433" i="8"/>
  <c r="F430" i="8"/>
  <c r="F428" i="8"/>
  <c r="F426" i="8"/>
  <c r="F413" i="8"/>
  <c r="F406" i="8"/>
  <c r="F402" i="8" s="1"/>
  <c r="F401" i="8" s="1"/>
  <c r="F399" i="8" s="1"/>
  <c r="F390" i="8"/>
  <c r="F383" i="8"/>
  <c r="F379" i="8" s="1"/>
  <c r="F378" i="8" s="1"/>
  <c r="F376" i="8" s="1"/>
  <c r="F372" i="8"/>
  <c r="F370" i="8"/>
  <c r="F364" i="8"/>
  <c r="F360" i="8"/>
  <c r="F352" i="8"/>
  <c r="F350" i="8"/>
  <c r="F349" i="8" s="1"/>
  <c r="F342" i="8"/>
  <c r="F340" i="8"/>
  <c r="F335" i="8"/>
  <c r="F328" i="8"/>
  <c r="F324" i="8"/>
  <c r="F317" i="8"/>
  <c r="F315" i="8"/>
  <c r="F314" i="8" s="1"/>
  <c r="F306" i="8"/>
  <c r="F304" i="8"/>
  <c r="F299" i="8"/>
  <c r="F292" i="8"/>
  <c r="F288" i="8"/>
  <c r="F281" i="8"/>
  <c r="F279" i="8"/>
  <c r="F278" i="8" s="1"/>
  <c r="F271" i="8"/>
  <c r="F269" i="8"/>
  <c r="F264" i="8"/>
  <c r="F257" i="8"/>
  <c r="F253" i="8"/>
  <c r="F246" i="8"/>
  <c r="F241" i="8"/>
  <c r="F240" i="8" s="1"/>
  <c r="F232" i="8"/>
  <c r="F230" i="8"/>
  <c r="F224" i="8"/>
  <c r="F217" i="8"/>
  <c r="F213" i="8"/>
  <c r="F201" i="8"/>
  <c r="F200" i="8" s="1"/>
  <c r="F199" i="8" s="1"/>
  <c r="F197" i="8" s="1"/>
  <c r="F196" i="8" s="1"/>
  <c r="F188" i="8"/>
  <c r="F187" i="8" s="1"/>
  <c r="F186" i="8" s="1"/>
  <c r="F184" i="8" s="1"/>
  <c r="F181" i="8"/>
  <c r="F180" i="8" s="1"/>
  <c r="F179" i="8" s="1"/>
  <c r="F177" i="8" s="1"/>
  <c r="F174" i="8"/>
  <c r="F173" i="8" s="1"/>
  <c r="F172" i="8" s="1"/>
  <c r="F170" i="8" s="1"/>
  <c r="F169" i="8" s="1"/>
  <c r="F146" i="8"/>
  <c r="F145" i="8" s="1"/>
  <c r="F143" i="8"/>
  <c r="F141" i="8"/>
  <c r="F139" i="8"/>
  <c r="F129" i="8"/>
  <c r="F128" i="8" s="1"/>
  <c r="F126" i="8"/>
  <c r="F124" i="8"/>
  <c r="F122" i="8"/>
  <c r="F116" i="8"/>
  <c r="F115" i="8" s="1"/>
  <c r="F114" i="8" s="1"/>
  <c r="F112" i="8" s="1"/>
  <c r="F105" i="8"/>
  <c r="F104" i="8" s="1"/>
  <c r="F102" i="8"/>
  <c r="F100" i="8"/>
  <c r="F93" i="8"/>
  <c r="F92" i="8" s="1"/>
  <c r="F91" i="8" s="1"/>
  <c r="F89" i="8" s="1"/>
  <c r="F87" i="8"/>
  <c r="F85" i="8"/>
  <c r="F84" i="8" s="1"/>
  <c r="F83" i="8"/>
  <c r="F81" i="8" s="1"/>
  <c r="F68" i="8"/>
  <c r="F67" i="8" s="1"/>
  <c r="F65" i="8" s="1"/>
  <c r="F61" i="8"/>
  <c r="F60" i="8" s="1"/>
  <c r="F58" i="8" s="1"/>
  <c r="F57" i="8" s="1"/>
  <c r="F55" i="8"/>
  <c r="F52" i="8"/>
  <c r="F50" i="8"/>
  <c r="F49" i="8" s="1"/>
  <c r="F44" i="8"/>
  <c r="F43" i="8" s="1"/>
  <c r="F41" i="8"/>
  <c r="F40" i="8" s="1"/>
  <c r="F34" i="8"/>
  <c r="F14" i="8"/>
  <c r="D14" i="8"/>
  <c r="D18" i="8"/>
  <c r="D25" i="8"/>
  <c r="D34" i="8"/>
  <c r="D41" i="8"/>
  <c r="D40" i="8" s="1"/>
  <c r="D44" i="8"/>
  <c r="D43" i="8" s="1"/>
  <c r="D50" i="8"/>
  <c r="D52" i="8"/>
  <c r="D55" i="8"/>
  <c r="D62" i="8"/>
  <c r="D61" i="8" s="1"/>
  <c r="D60" i="8" s="1"/>
  <c r="D58" i="8" s="1"/>
  <c r="D57" i="8" s="1"/>
  <c r="D69" i="8"/>
  <c r="D73" i="8"/>
  <c r="D77" i="8"/>
  <c r="D83" i="8"/>
  <c r="D81" i="8" s="1"/>
  <c r="D85" i="8"/>
  <c r="D84" i="8" s="1"/>
  <c r="D87" i="8"/>
  <c r="D93" i="8"/>
  <c r="D92" i="8" s="1"/>
  <c r="D91" i="8" s="1"/>
  <c r="D89" i="8" s="1"/>
  <c r="D100" i="8"/>
  <c r="D102" i="8"/>
  <c r="D105" i="8"/>
  <c r="D104" i="8" s="1"/>
  <c r="D116" i="8"/>
  <c r="D115" i="8" s="1"/>
  <c r="D114" i="8" s="1"/>
  <c r="D112" i="8" s="1"/>
  <c r="D111" i="8" s="1"/>
  <c r="D110" i="8" s="1"/>
  <c r="D109" i="8" s="1"/>
  <c r="D107" i="8" s="1"/>
  <c r="D122" i="8"/>
  <c r="D124" i="8"/>
  <c r="D126" i="8"/>
  <c r="D129" i="8"/>
  <c r="D128" i="8" s="1"/>
  <c r="D139" i="8"/>
  <c r="D141" i="8"/>
  <c r="D143" i="8"/>
  <c r="D146" i="8"/>
  <c r="D145" i="8" s="1"/>
  <c r="D174" i="8"/>
  <c r="D173" i="8" s="1"/>
  <c r="D172" i="8" s="1"/>
  <c r="D170" i="8" s="1"/>
  <c r="D169" i="8" s="1"/>
  <c r="D181" i="8"/>
  <c r="D180" i="8" s="1"/>
  <c r="D179" i="8" s="1"/>
  <c r="D177" i="8" s="1"/>
  <c r="D188" i="8"/>
  <c r="D187" i="8" s="1"/>
  <c r="D186" i="8" s="1"/>
  <c r="D184" i="8" s="1"/>
  <c r="D201" i="8"/>
  <c r="D200" i="8" s="1"/>
  <c r="D199" i="8" s="1"/>
  <c r="D197" i="8" s="1"/>
  <c r="D196" i="8" s="1"/>
  <c r="D213" i="8"/>
  <c r="D217" i="8"/>
  <c r="D224" i="8"/>
  <c r="D230" i="8"/>
  <c r="D232" i="8"/>
  <c r="D253" i="8"/>
  <c r="D257" i="8"/>
  <c r="D264" i="8"/>
  <c r="D269" i="8"/>
  <c r="D271" i="8"/>
  <c r="D288" i="8"/>
  <c r="D292" i="8"/>
  <c r="D299" i="8"/>
  <c r="D304" i="8"/>
  <c r="D306" i="8"/>
  <c r="D324" i="8"/>
  <c r="D328" i="8"/>
  <c r="D335" i="8"/>
  <c r="D340" i="8"/>
  <c r="D342" i="8"/>
  <c r="D360" i="8"/>
  <c r="D364" i="8"/>
  <c r="D366" i="8"/>
  <c r="D370" i="8"/>
  <c r="D372" i="8"/>
  <c r="D383" i="8"/>
  <c r="D379" i="8" s="1"/>
  <c r="D378" i="8" s="1"/>
  <c r="D376" i="8" s="1"/>
  <c r="D390" i="8"/>
  <c r="D406" i="8"/>
  <c r="D402" i="8" s="1"/>
  <c r="D401" i="8" s="1"/>
  <c r="D399" i="8" s="1"/>
  <c r="D413" i="8"/>
  <c r="D426" i="8"/>
  <c r="D428" i="8"/>
  <c r="D433" i="8"/>
  <c r="D437" i="8"/>
  <c r="D441" i="8"/>
  <c r="D448" i="8"/>
  <c r="D447" i="8" s="1"/>
  <c r="D446" i="8" s="1"/>
  <c r="D444" i="8" s="1"/>
  <c r="D454" i="8"/>
  <c r="D453" i="8" s="1"/>
  <c r="D457" i="8"/>
  <c r="D456" i="8" s="1"/>
  <c r="D464" i="8"/>
  <c r="D471" i="8"/>
  <c r="D477" i="8"/>
  <c r="D484" i="8"/>
  <c r="D490" i="8"/>
  <c r="D497" i="8"/>
  <c r="D509" i="8"/>
  <c r="D508" i="8" s="1"/>
  <c r="D507" i="8" s="1"/>
  <c r="D505" i="8" s="1"/>
  <c r="D503" i="8" s="1"/>
  <c r="D515" i="8"/>
  <c r="D514" i="8" s="1"/>
  <c r="D513" i="8" s="1"/>
  <c r="D511" i="8" s="1"/>
  <c r="D520" i="8"/>
  <c r="D519" i="8" s="1"/>
  <c r="D517" i="8" s="1"/>
  <c r="D523" i="8"/>
  <c r="D529" i="8"/>
  <c r="D531" i="8"/>
  <c r="D534" i="8"/>
  <c r="D533" i="8" s="1"/>
  <c r="D540" i="8"/>
  <c r="D539" i="8" s="1"/>
  <c r="D538" i="8" s="1"/>
  <c r="D544" i="8"/>
  <c r="D543" i="8" s="1"/>
  <c r="D542" i="8" s="1"/>
  <c r="D550" i="8"/>
  <c r="D549" i="8" s="1"/>
  <c r="D548" i="8" s="1"/>
  <c r="D546" i="8" s="1"/>
  <c r="D502" i="8" l="1"/>
  <c r="D501" i="8" s="1"/>
  <c r="D499" i="8" s="1"/>
  <c r="J45" i="3"/>
  <c r="J44" i="3" s="1"/>
  <c r="F536" i="8"/>
  <c r="D49" i="8"/>
  <c r="D48" i="8" s="1"/>
  <c r="D46" i="8" s="1"/>
  <c r="F369" i="8"/>
  <c r="F432" i="8"/>
  <c r="J146" i="3"/>
  <c r="F528" i="8"/>
  <c r="F527" i="8" s="1"/>
  <c r="F525" i="8" s="1"/>
  <c r="D432" i="8"/>
  <c r="D99" i="8"/>
  <c r="D98" i="8" s="1"/>
  <c r="D96" i="8" s="1"/>
  <c r="F463" i="8"/>
  <c r="F462" i="8" s="1"/>
  <c r="F460" i="8" s="1"/>
  <c r="J111" i="3"/>
  <c r="J87" i="3"/>
  <c r="J68" i="3"/>
  <c r="J27" i="3"/>
  <c r="J10" i="3" s="1"/>
  <c r="F286" i="8"/>
  <c r="D489" i="8"/>
  <c r="D488" i="8" s="1"/>
  <c r="D486" i="8" s="1"/>
  <c r="D463" i="8"/>
  <c r="D462" i="8" s="1"/>
  <c r="D460" i="8" s="1"/>
  <c r="D425" i="8"/>
  <c r="D68" i="8"/>
  <c r="D67" i="8" s="1"/>
  <c r="D65" i="8" s="1"/>
  <c r="F323" i="8"/>
  <c r="F322" i="8" s="1"/>
  <c r="F359" i="8"/>
  <c r="F356" i="8" s="1"/>
  <c r="F425" i="8"/>
  <c r="F476" i="8"/>
  <c r="F475" i="8" s="1"/>
  <c r="F473" i="8" s="1"/>
  <c r="D359" i="8"/>
  <c r="D212" i="8"/>
  <c r="D208" i="8" s="1"/>
  <c r="D206" i="8" s="1"/>
  <c r="F452" i="8"/>
  <c r="F450" i="8" s="1"/>
  <c r="D528" i="8"/>
  <c r="D527" i="8" s="1"/>
  <c r="D525" i="8" s="1"/>
  <c r="D476" i="8"/>
  <c r="D475" i="8" s="1"/>
  <c r="D473" i="8" s="1"/>
  <c r="F99" i="8"/>
  <c r="F98" i="8" s="1"/>
  <c r="F96" i="8" s="1"/>
  <c r="F489" i="8"/>
  <c r="F488" i="8" s="1"/>
  <c r="F486" i="8" s="1"/>
  <c r="F252" i="8"/>
  <c r="F251" i="8" s="1"/>
  <c r="F138" i="8"/>
  <c r="F137" i="8" s="1"/>
  <c r="F135" i="8" s="1"/>
  <c r="F121" i="8"/>
  <c r="F120" i="8" s="1"/>
  <c r="F118" i="8" s="1"/>
  <c r="F48" i="8"/>
  <c r="F46" i="8" s="1"/>
  <c r="F13" i="8"/>
  <c r="F12" i="8" s="1"/>
  <c r="F10" i="8" s="1"/>
  <c r="F176" i="8"/>
  <c r="D536" i="8"/>
  <c r="D369" i="8"/>
  <c r="D323" i="8"/>
  <c r="D322" i="8" s="1"/>
  <c r="D452" i="8"/>
  <c r="D450" i="8" s="1"/>
  <c r="D287" i="8"/>
  <c r="D286" i="8" s="1"/>
  <c r="D138" i="8"/>
  <c r="D137" i="8" s="1"/>
  <c r="D135" i="8" s="1"/>
  <c r="D121" i="8"/>
  <c r="D120" i="8" s="1"/>
  <c r="D118" i="8" s="1"/>
  <c r="D252" i="8"/>
  <c r="D251" i="8" s="1"/>
  <c r="D13" i="8"/>
  <c r="D12" i="8" s="1"/>
  <c r="D10" i="8" s="1"/>
  <c r="D176" i="8"/>
  <c r="E14" i="8"/>
  <c r="L14" i="8"/>
  <c r="M14" i="8"/>
  <c r="N14" i="8"/>
  <c r="O14" i="8"/>
  <c r="C16" i="8"/>
  <c r="C17" i="8"/>
  <c r="E18" i="8"/>
  <c r="L18" i="8"/>
  <c r="M18" i="8"/>
  <c r="N18" i="8"/>
  <c r="O18" i="8"/>
  <c r="L25" i="8"/>
  <c r="M25" i="8"/>
  <c r="N25" i="8"/>
  <c r="O25" i="8"/>
  <c r="C29" i="8"/>
  <c r="C25" i="8" s="1"/>
  <c r="E34" i="8"/>
  <c r="L34" i="8"/>
  <c r="M34" i="8"/>
  <c r="N34" i="8"/>
  <c r="O34" i="8"/>
  <c r="C36" i="8"/>
  <c r="C34" i="8" s="1"/>
  <c r="E41" i="8"/>
  <c r="E40" i="8" s="1"/>
  <c r="L41" i="8"/>
  <c r="L40" i="8" s="1"/>
  <c r="M41" i="8"/>
  <c r="M40" i="8" s="1"/>
  <c r="N41" i="8"/>
  <c r="N40" i="8" s="1"/>
  <c r="O41" i="8"/>
  <c r="O40" i="8" s="1"/>
  <c r="E44" i="8"/>
  <c r="E43" i="8" s="1"/>
  <c r="L44" i="8"/>
  <c r="L43" i="8" s="1"/>
  <c r="M44" i="8"/>
  <c r="M43" i="8" s="1"/>
  <c r="N44" i="8"/>
  <c r="N43" i="8" s="1"/>
  <c r="O44" i="8"/>
  <c r="O43" i="8" s="1"/>
  <c r="C45" i="8"/>
  <c r="E50" i="8"/>
  <c r="E49" i="8" s="1"/>
  <c r="L50" i="8"/>
  <c r="L49" i="8" s="1"/>
  <c r="M50" i="8"/>
  <c r="M49" i="8" s="1"/>
  <c r="N50" i="8"/>
  <c r="N49" i="8" s="1"/>
  <c r="O50" i="8"/>
  <c r="O49" i="8" s="1"/>
  <c r="E52" i="8"/>
  <c r="L52" i="8"/>
  <c r="M52" i="8"/>
  <c r="N52" i="8"/>
  <c r="O52" i="8"/>
  <c r="C54" i="8"/>
  <c r="C52" i="8" s="1"/>
  <c r="C49" i="8" s="1"/>
  <c r="C48" i="8" s="1"/>
  <c r="C46" i="8" s="1"/>
  <c r="C55" i="8"/>
  <c r="E55" i="8"/>
  <c r="L55" i="8"/>
  <c r="M55" i="8"/>
  <c r="N55" i="8"/>
  <c r="O55" i="8"/>
  <c r="E61" i="8"/>
  <c r="E60" i="8" s="1"/>
  <c r="E58" i="8" s="1"/>
  <c r="E57" i="8" s="1"/>
  <c r="L61" i="8"/>
  <c r="L60" i="8" s="1"/>
  <c r="L58" i="8" s="1"/>
  <c r="L57" i="8" s="1"/>
  <c r="M61" i="8"/>
  <c r="M60" i="8" s="1"/>
  <c r="M58" i="8" s="1"/>
  <c r="M57" i="8" s="1"/>
  <c r="N61" i="8"/>
  <c r="N60" i="8" s="1"/>
  <c r="N58" i="8" s="1"/>
  <c r="N57" i="8" s="1"/>
  <c r="O61" i="8"/>
  <c r="O60" i="8" s="1"/>
  <c r="O58" i="8" s="1"/>
  <c r="O57" i="8" s="1"/>
  <c r="C62" i="8"/>
  <c r="C61" i="8" s="1"/>
  <c r="C60" i="8" s="1"/>
  <c r="C58" i="8" s="1"/>
  <c r="C57" i="8" s="1"/>
  <c r="E68" i="8"/>
  <c r="E67" i="8" s="1"/>
  <c r="E65" i="8" s="1"/>
  <c r="C70" i="8"/>
  <c r="C71" i="8"/>
  <c r="C72" i="8"/>
  <c r="C73" i="8"/>
  <c r="C74" i="8"/>
  <c r="C75" i="8"/>
  <c r="C76" i="8"/>
  <c r="C77" i="8"/>
  <c r="C78" i="8"/>
  <c r="L79" i="8"/>
  <c r="L68" i="8" s="1"/>
  <c r="L67" i="8" s="1"/>
  <c r="L65" i="8" s="1"/>
  <c r="M79" i="8"/>
  <c r="M68" i="8" s="1"/>
  <c r="M67" i="8" s="1"/>
  <c r="M65" i="8" s="1"/>
  <c r="N79" i="8"/>
  <c r="N68" i="8" s="1"/>
  <c r="N67" i="8" s="1"/>
  <c r="N65" i="8" s="1"/>
  <c r="O79" i="8"/>
  <c r="O68" i="8" s="1"/>
  <c r="O67" i="8" s="1"/>
  <c r="O65" i="8" s="1"/>
  <c r="C83" i="8"/>
  <c r="C81" i="8" s="1"/>
  <c r="C79" i="8" s="1"/>
  <c r="E83" i="8"/>
  <c r="E81" i="8" s="1"/>
  <c r="E85" i="8"/>
  <c r="E84" i="8" s="1"/>
  <c r="L85" i="8"/>
  <c r="L84" i="8" s="1"/>
  <c r="L83" i="8" s="1"/>
  <c r="L81" i="8" s="1"/>
  <c r="M85" i="8"/>
  <c r="M84" i="8" s="1"/>
  <c r="M83" i="8" s="1"/>
  <c r="M81" i="8" s="1"/>
  <c r="N85" i="8"/>
  <c r="N84" i="8" s="1"/>
  <c r="N83" i="8" s="1"/>
  <c r="N81" i="8" s="1"/>
  <c r="O85" i="8"/>
  <c r="O84" i="8" s="1"/>
  <c r="O83" i="8" s="1"/>
  <c r="O81" i="8" s="1"/>
  <c r="C86" i="8"/>
  <c r="C85" i="8" s="1"/>
  <c r="C84" i="8" s="1"/>
  <c r="E87" i="8"/>
  <c r="C93" i="8"/>
  <c r="C92" i="8" s="1"/>
  <c r="C91" i="8" s="1"/>
  <c r="C89" i="8" s="1"/>
  <c r="E93" i="8"/>
  <c r="E92" i="8" s="1"/>
  <c r="E91" i="8" s="1"/>
  <c r="E89" i="8" s="1"/>
  <c r="L93" i="8"/>
  <c r="L92" i="8" s="1"/>
  <c r="L91" i="8" s="1"/>
  <c r="L89" i="8" s="1"/>
  <c r="M93" i="8"/>
  <c r="M92" i="8" s="1"/>
  <c r="M91" i="8" s="1"/>
  <c r="M89" i="8" s="1"/>
  <c r="N93" i="8"/>
  <c r="N92" i="8" s="1"/>
  <c r="N91" i="8" s="1"/>
  <c r="N89" i="8" s="1"/>
  <c r="O93" i="8"/>
  <c r="O92" i="8" s="1"/>
  <c r="O91" i="8" s="1"/>
  <c r="O89" i="8" s="1"/>
  <c r="C100" i="8"/>
  <c r="E100" i="8"/>
  <c r="L100" i="8"/>
  <c r="M100" i="8"/>
  <c r="N100" i="8"/>
  <c r="O100" i="8"/>
  <c r="C102" i="8"/>
  <c r="E102" i="8"/>
  <c r="L102" i="8"/>
  <c r="M102" i="8"/>
  <c r="N102" i="8"/>
  <c r="O102" i="8"/>
  <c r="C104" i="8"/>
  <c r="E105" i="8"/>
  <c r="E104" i="8" s="1"/>
  <c r="L105" i="8"/>
  <c r="L104" i="8" s="1"/>
  <c r="M105" i="8"/>
  <c r="M104" i="8" s="1"/>
  <c r="N105" i="8"/>
  <c r="N104" i="8" s="1"/>
  <c r="O105" i="8"/>
  <c r="O104" i="8" s="1"/>
  <c r="C115" i="8"/>
  <c r="C114" i="8" s="1"/>
  <c r="C112" i="8" s="1"/>
  <c r="E116" i="8"/>
  <c r="E115" i="8" s="1"/>
  <c r="E114" i="8" s="1"/>
  <c r="E112" i="8" s="1"/>
  <c r="L116" i="8"/>
  <c r="L115" i="8" s="1"/>
  <c r="L114" i="8" s="1"/>
  <c r="L112" i="8" s="1"/>
  <c r="L111" i="8" s="1"/>
  <c r="L110" i="8" s="1"/>
  <c r="L109" i="8" s="1"/>
  <c r="L107" i="8" s="1"/>
  <c r="M116" i="8"/>
  <c r="M115" i="8" s="1"/>
  <c r="M114" i="8" s="1"/>
  <c r="M112" i="8" s="1"/>
  <c r="M111" i="8" s="1"/>
  <c r="M110" i="8" s="1"/>
  <c r="M109" i="8" s="1"/>
  <c r="M107" i="8" s="1"/>
  <c r="N116" i="8"/>
  <c r="N115" i="8" s="1"/>
  <c r="N114" i="8" s="1"/>
  <c r="N112" i="8" s="1"/>
  <c r="N111" i="8" s="1"/>
  <c r="N110" i="8" s="1"/>
  <c r="N109" i="8" s="1"/>
  <c r="N107" i="8" s="1"/>
  <c r="O116" i="8"/>
  <c r="O115" i="8" s="1"/>
  <c r="O114" i="8" s="1"/>
  <c r="O112" i="8" s="1"/>
  <c r="O111" i="8" s="1"/>
  <c r="O110" i="8" s="1"/>
  <c r="O109" i="8" s="1"/>
  <c r="O107" i="8" s="1"/>
  <c r="C121" i="8"/>
  <c r="E122" i="8"/>
  <c r="L122" i="8"/>
  <c r="M122" i="8"/>
  <c r="N122" i="8"/>
  <c r="O122" i="8"/>
  <c r="E124" i="8"/>
  <c r="L124" i="8"/>
  <c r="M124" i="8"/>
  <c r="N124" i="8"/>
  <c r="O124" i="8"/>
  <c r="E126" i="8"/>
  <c r="L126" i="8"/>
  <c r="M126" i="8"/>
  <c r="N126" i="8"/>
  <c r="O126" i="8"/>
  <c r="E129" i="8"/>
  <c r="E128" i="8" s="1"/>
  <c r="L129" i="8"/>
  <c r="L128" i="8" s="1"/>
  <c r="M129" i="8"/>
  <c r="M128" i="8" s="1"/>
  <c r="N129" i="8"/>
  <c r="N128" i="8" s="1"/>
  <c r="O129" i="8"/>
  <c r="O128" i="8" s="1"/>
  <c r="C138" i="8"/>
  <c r="E139" i="8"/>
  <c r="L139" i="8"/>
  <c r="M139" i="8"/>
  <c r="N139" i="8"/>
  <c r="O139" i="8"/>
  <c r="E141" i="8"/>
  <c r="L141" i="8"/>
  <c r="M141" i="8"/>
  <c r="N141" i="8"/>
  <c r="O141" i="8"/>
  <c r="E143" i="8"/>
  <c r="L143" i="8"/>
  <c r="M143" i="8"/>
  <c r="N143" i="8"/>
  <c r="O143" i="8"/>
  <c r="E146" i="8"/>
  <c r="E145" i="8" s="1"/>
  <c r="L146" i="8"/>
  <c r="L145" i="8" s="1"/>
  <c r="M146" i="8"/>
  <c r="M145" i="8" s="1"/>
  <c r="N146" i="8"/>
  <c r="N145" i="8" s="1"/>
  <c r="O146" i="8"/>
  <c r="O145" i="8" s="1"/>
  <c r="C146" i="8"/>
  <c r="C173" i="8"/>
  <c r="C172" i="8" s="1"/>
  <c r="C170" i="8" s="1"/>
  <c r="C169" i="8" s="1"/>
  <c r="E174" i="8"/>
  <c r="E173" i="8" s="1"/>
  <c r="E172" i="8" s="1"/>
  <c r="E170" i="8" s="1"/>
  <c r="E169" i="8" s="1"/>
  <c r="L174" i="8"/>
  <c r="L173" i="8" s="1"/>
  <c r="L172" i="8" s="1"/>
  <c r="L170" i="8" s="1"/>
  <c r="L169" i="8" s="1"/>
  <c r="M174" i="8"/>
  <c r="M173" i="8" s="1"/>
  <c r="M172" i="8" s="1"/>
  <c r="M170" i="8" s="1"/>
  <c r="M169" i="8" s="1"/>
  <c r="N174" i="8"/>
  <c r="N173" i="8" s="1"/>
  <c r="N172" i="8" s="1"/>
  <c r="N170" i="8" s="1"/>
  <c r="N169" i="8" s="1"/>
  <c r="O174" i="8"/>
  <c r="O173" i="8" s="1"/>
  <c r="O172" i="8" s="1"/>
  <c r="O170" i="8" s="1"/>
  <c r="O169" i="8" s="1"/>
  <c r="C180" i="8"/>
  <c r="C179" i="8" s="1"/>
  <c r="C177" i="8" s="1"/>
  <c r="E181" i="8"/>
  <c r="E180" i="8" s="1"/>
  <c r="E179" i="8" s="1"/>
  <c r="E177" i="8" s="1"/>
  <c r="L181" i="8"/>
  <c r="L180" i="8" s="1"/>
  <c r="L179" i="8" s="1"/>
  <c r="L177" i="8" s="1"/>
  <c r="M181" i="8"/>
  <c r="M180" i="8" s="1"/>
  <c r="M179" i="8" s="1"/>
  <c r="M177" i="8" s="1"/>
  <c r="N181" i="8"/>
  <c r="N180" i="8" s="1"/>
  <c r="N179" i="8" s="1"/>
  <c r="N177" i="8" s="1"/>
  <c r="O181" i="8"/>
  <c r="O180" i="8" s="1"/>
  <c r="O179" i="8" s="1"/>
  <c r="O177" i="8" s="1"/>
  <c r="C188" i="8"/>
  <c r="C187" i="8" s="1"/>
  <c r="C186" i="8" s="1"/>
  <c r="C184" i="8" s="1"/>
  <c r="E188" i="8"/>
  <c r="E187" i="8" s="1"/>
  <c r="E186" i="8" s="1"/>
  <c r="E184" i="8" s="1"/>
  <c r="L188" i="8"/>
  <c r="L187" i="8" s="1"/>
  <c r="L186" i="8" s="1"/>
  <c r="L184" i="8" s="1"/>
  <c r="M188" i="8"/>
  <c r="M187" i="8" s="1"/>
  <c r="M186" i="8" s="1"/>
  <c r="M184" i="8" s="1"/>
  <c r="N188" i="8"/>
  <c r="N187" i="8" s="1"/>
  <c r="N186" i="8" s="1"/>
  <c r="N184" i="8" s="1"/>
  <c r="O188" i="8"/>
  <c r="O187" i="8" s="1"/>
  <c r="O186" i="8" s="1"/>
  <c r="O184" i="8" s="1"/>
  <c r="C200" i="8"/>
  <c r="C199" i="8" s="1"/>
  <c r="C197" i="8" s="1"/>
  <c r="C196" i="8" s="1"/>
  <c r="E201" i="8"/>
  <c r="E200" i="8" s="1"/>
  <c r="E199" i="8" s="1"/>
  <c r="E197" i="8" s="1"/>
  <c r="E196" i="8" s="1"/>
  <c r="L201" i="8"/>
  <c r="L200" i="8" s="1"/>
  <c r="L199" i="8" s="1"/>
  <c r="L197" i="8" s="1"/>
  <c r="L196" i="8" s="1"/>
  <c r="M201" i="8"/>
  <c r="M200" i="8" s="1"/>
  <c r="M199" i="8" s="1"/>
  <c r="M197" i="8" s="1"/>
  <c r="M196" i="8" s="1"/>
  <c r="N201" i="8"/>
  <c r="N200" i="8" s="1"/>
  <c r="N199" i="8" s="1"/>
  <c r="N197" i="8" s="1"/>
  <c r="N196" i="8" s="1"/>
  <c r="O201" i="8"/>
  <c r="O200" i="8" s="1"/>
  <c r="O199" i="8" s="1"/>
  <c r="O197" i="8" s="1"/>
  <c r="O196" i="8" s="1"/>
  <c r="E213" i="8"/>
  <c r="L213" i="8"/>
  <c r="M213" i="8"/>
  <c r="N213" i="8"/>
  <c r="O213" i="8"/>
  <c r="C216" i="8"/>
  <c r="E217" i="8"/>
  <c r="L217" i="8"/>
  <c r="M217" i="8"/>
  <c r="N217" i="8"/>
  <c r="O217" i="8"/>
  <c r="C219" i="8"/>
  <c r="C223" i="8"/>
  <c r="E224" i="8"/>
  <c r="L224" i="8"/>
  <c r="M224" i="8"/>
  <c r="N224" i="8"/>
  <c r="O224" i="8"/>
  <c r="C225" i="8"/>
  <c r="C227" i="8"/>
  <c r="E230" i="8"/>
  <c r="L230" i="8"/>
  <c r="M230" i="8"/>
  <c r="N230" i="8"/>
  <c r="O230" i="8"/>
  <c r="E232" i="8"/>
  <c r="L232" i="8"/>
  <c r="M232" i="8"/>
  <c r="N232" i="8"/>
  <c r="O232" i="8"/>
  <c r="C234" i="8"/>
  <c r="C236" i="8"/>
  <c r="C237" i="8"/>
  <c r="C232" i="8" s="1"/>
  <c r="E241" i="8"/>
  <c r="C242" i="8"/>
  <c r="E246" i="8"/>
  <c r="C249" i="8"/>
  <c r="E253" i="8"/>
  <c r="L253" i="8"/>
  <c r="M253" i="8"/>
  <c r="N253" i="8"/>
  <c r="O253" i="8"/>
  <c r="C256" i="8"/>
  <c r="L257" i="8"/>
  <c r="M257" i="8"/>
  <c r="N257" i="8"/>
  <c r="O257" i="8"/>
  <c r="C259" i="8"/>
  <c r="C257" i="8" s="1"/>
  <c r="E264" i="8"/>
  <c r="L264" i="8"/>
  <c r="M264" i="8"/>
  <c r="N264" i="8"/>
  <c r="O264" i="8"/>
  <c r="E269" i="8"/>
  <c r="L269" i="8"/>
  <c r="M269" i="8"/>
  <c r="N269" i="8"/>
  <c r="O269" i="8"/>
  <c r="E271" i="8"/>
  <c r="L271" i="8"/>
  <c r="M271" i="8"/>
  <c r="N271" i="8"/>
  <c r="O271" i="8"/>
  <c r="C272" i="8"/>
  <c r="C275" i="8"/>
  <c r="C276" i="8"/>
  <c r="E279" i="8"/>
  <c r="E281" i="8"/>
  <c r="C282" i="8"/>
  <c r="C284" i="8"/>
  <c r="E288" i="8"/>
  <c r="L288" i="8"/>
  <c r="M288" i="8"/>
  <c r="N288" i="8"/>
  <c r="O288" i="8"/>
  <c r="C291" i="8"/>
  <c r="E292" i="8"/>
  <c r="L292" i="8"/>
  <c r="M292" i="8"/>
  <c r="N292" i="8"/>
  <c r="O292" i="8"/>
  <c r="C294" i="8"/>
  <c r="C298" i="8"/>
  <c r="E299" i="8"/>
  <c r="L299" i="8"/>
  <c r="M299" i="8"/>
  <c r="N299" i="8"/>
  <c r="O299" i="8"/>
  <c r="C300" i="8"/>
  <c r="C302" i="8"/>
  <c r="C299" i="8" s="1"/>
  <c r="C287" i="8" s="1"/>
  <c r="C286" i="8" s="1"/>
  <c r="E304" i="8"/>
  <c r="L304" i="8"/>
  <c r="M304" i="8"/>
  <c r="N304" i="8"/>
  <c r="O304" i="8"/>
  <c r="E306" i="8"/>
  <c r="L306" i="8"/>
  <c r="M306" i="8"/>
  <c r="N306" i="8"/>
  <c r="O306" i="8"/>
  <c r="C308" i="8"/>
  <c r="C310" i="8"/>
  <c r="C311" i="8"/>
  <c r="C312" i="8"/>
  <c r="E315" i="8"/>
  <c r="E314" i="8" s="1"/>
  <c r="E317" i="8"/>
  <c r="C318" i="8"/>
  <c r="C320" i="8"/>
  <c r="E324" i="8"/>
  <c r="L324" i="8"/>
  <c r="M324" i="8"/>
  <c r="N324" i="8"/>
  <c r="O324" i="8"/>
  <c r="C327" i="8"/>
  <c r="E328" i="8"/>
  <c r="L328" i="8"/>
  <c r="M328" i="8"/>
  <c r="N328" i="8"/>
  <c r="O328" i="8"/>
  <c r="C330" i="8"/>
  <c r="C334" i="8"/>
  <c r="E335" i="8"/>
  <c r="L335" i="8"/>
  <c r="M335" i="8"/>
  <c r="N335" i="8"/>
  <c r="O335" i="8"/>
  <c r="C336" i="8"/>
  <c r="C338" i="8"/>
  <c r="E340" i="8"/>
  <c r="L340" i="8"/>
  <c r="M340" i="8"/>
  <c r="N340" i="8"/>
  <c r="O340" i="8"/>
  <c r="E342" i="8"/>
  <c r="L342" i="8"/>
  <c r="M342" i="8"/>
  <c r="N342" i="8"/>
  <c r="O342" i="8"/>
  <c r="C343" i="8"/>
  <c r="C345" i="8"/>
  <c r="C346" i="8"/>
  <c r="C347" i="8"/>
  <c r="E350" i="8"/>
  <c r="E349" i="8" s="1"/>
  <c r="C351" i="8"/>
  <c r="C352" i="8"/>
  <c r="E352" i="8"/>
  <c r="C355" i="8"/>
  <c r="C359" i="8"/>
  <c r="E360" i="8"/>
  <c r="L360" i="8"/>
  <c r="M360" i="8"/>
  <c r="N360" i="8"/>
  <c r="O360" i="8"/>
  <c r="E364" i="8"/>
  <c r="L364" i="8"/>
  <c r="M364" i="8"/>
  <c r="N364" i="8"/>
  <c r="O364" i="8"/>
  <c r="E366" i="8"/>
  <c r="L366" i="8"/>
  <c r="M366" i="8"/>
  <c r="N366" i="8"/>
  <c r="O366" i="8"/>
  <c r="C369" i="8"/>
  <c r="E370" i="8"/>
  <c r="L370" i="8"/>
  <c r="M370" i="8"/>
  <c r="N370" i="8"/>
  <c r="O370" i="8"/>
  <c r="E372" i="8"/>
  <c r="L372" i="8"/>
  <c r="M372" i="8"/>
  <c r="N372" i="8"/>
  <c r="O372" i="8"/>
  <c r="L378" i="8"/>
  <c r="L376" i="8" s="1"/>
  <c r="C381" i="8"/>
  <c r="C382" i="8"/>
  <c r="E383" i="8"/>
  <c r="E379" i="8" s="1"/>
  <c r="E378" i="8" s="1"/>
  <c r="E376" i="8" s="1"/>
  <c r="L383" i="8"/>
  <c r="M383" i="8"/>
  <c r="M379" i="8" s="1"/>
  <c r="M378" i="8" s="1"/>
  <c r="M376" i="8" s="1"/>
  <c r="N383" i="8"/>
  <c r="N379" i="8" s="1"/>
  <c r="N378" i="8" s="1"/>
  <c r="N376" i="8" s="1"/>
  <c r="O383" i="8"/>
  <c r="O379" i="8" s="1"/>
  <c r="O378" i="8" s="1"/>
  <c r="O376" i="8" s="1"/>
  <c r="C384" i="8"/>
  <c r="C386" i="8"/>
  <c r="C388" i="8"/>
  <c r="C389" i="8"/>
  <c r="E390" i="8"/>
  <c r="L390" i="8"/>
  <c r="M390" i="8"/>
  <c r="N390" i="8"/>
  <c r="O390" i="8"/>
  <c r="C391" i="8"/>
  <c r="C392" i="8"/>
  <c r="C393" i="8"/>
  <c r="C394" i="8"/>
  <c r="C395" i="8"/>
  <c r="C396" i="8"/>
  <c r="C397" i="8"/>
  <c r="L401" i="8"/>
  <c r="L399" i="8" s="1"/>
  <c r="C403" i="8"/>
  <c r="C404" i="8"/>
  <c r="C405" i="8"/>
  <c r="E406" i="8"/>
  <c r="E402" i="8" s="1"/>
  <c r="E401" i="8" s="1"/>
  <c r="E399" i="8" s="1"/>
  <c r="L406" i="8"/>
  <c r="M406" i="8"/>
  <c r="M402" i="8" s="1"/>
  <c r="M401" i="8" s="1"/>
  <c r="M399" i="8" s="1"/>
  <c r="N406" i="8"/>
  <c r="N402" i="8" s="1"/>
  <c r="N401" i="8" s="1"/>
  <c r="N399" i="8" s="1"/>
  <c r="O406" i="8"/>
  <c r="O402" i="8" s="1"/>
  <c r="O401" i="8" s="1"/>
  <c r="O399" i="8" s="1"/>
  <c r="C407" i="8"/>
  <c r="C409" i="8"/>
  <c r="C410" i="8"/>
  <c r="C411" i="8"/>
  <c r="C412" i="8"/>
  <c r="E413" i="8"/>
  <c r="L413" i="8"/>
  <c r="M413" i="8"/>
  <c r="N413" i="8"/>
  <c r="O413" i="8"/>
  <c r="C414" i="8"/>
  <c r="C416" i="8"/>
  <c r="C417" i="8"/>
  <c r="C419" i="8"/>
  <c r="C420" i="8"/>
  <c r="C425" i="8"/>
  <c r="C424" i="8" s="1"/>
  <c r="C422" i="8" s="1"/>
  <c r="E426" i="8"/>
  <c r="L426" i="8"/>
  <c r="M426" i="8"/>
  <c r="N426" i="8"/>
  <c r="O426" i="8"/>
  <c r="E428" i="8"/>
  <c r="L428" i="8"/>
  <c r="M428" i="8"/>
  <c r="N428" i="8"/>
  <c r="O428" i="8"/>
  <c r="E430" i="8"/>
  <c r="L430" i="8"/>
  <c r="M430" i="8"/>
  <c r="N430" i="8"/>
  <c r="O430" i="8"/>
  <c r="E433" i="8"/>
  <c r="L433" i="8"/>
  <c r="M433" i="8"/>
  <c r="N433" i="8"/>
  <c r="O433" i="8"/>
  <c r="C434" i="8"/>
  <c r="C436" i="8"/>
  <c r="E437" i="8"/>
  <c r="L437" i="8"/>
  <c r="M437" i="8"/>
  <c r="N437" i="8"/>
  <c r="O437" i="8"/>
  <c r="C438" i="8"/>
  <c r="C439" i="8"/>
  <c r="C440" i="8"/>
  <c r="E441" i="8"/>
  <c r="L441" i="8"/>
  <c r="M441" i="8"/>
  <c r="N441" i="8"/>
  <c r="O441" i="8"/>
  <c r="C442" i="8"/>
  <c r="C443" i="8"/>
  <c r="C447" i="8"/>
  <c r="C446" i="8" s="1"/>
  <c r="C444" i="8" s="1"/>
  <c r="O447" i="8"/>
  <c r="O446" i="8" s="1"/>
  <c r="O444" i="8" s="1"/>
  <c r="E448" i="8"/>
  <c r="E447" i="8" s="1"/>
  <c r="E446" i="8" s="1"/>
  <c r="E444" i="8" s="1"/>
  <c r="L448" i="8"/>
  <c r="L447" i="8" s="1"/>
  <c r="L446" i="8" s="1"/>
  <c r="L444" i="8" s="1"/>
  <c r="M448" i="8"/>
  <c r="M447" i="8" s="1"/>
  <c r="M446" i="8" s="1"/>
  <c r="M444" i="8" s="1"/>
  <c r="N448" i="8"/>
  <c r="N447" i="8" s="1"/>
  <c r="N446" i="8" s="1"/>
  <c r="N444" i="8" s="1"/>
  <c r="C453" i="8"/>
  <c r="C452" i="8" s="1"/>
  <c r="C450" i="8" s="1"/>
  <c r="E454" i="8"/>
  <c r="E453" i="8" s="1"/>
  <c r="L454" i="8"/>
  <c r="L453" i="8" s="1"/>
  <c r="M454" i="8"/>
  <c r="M453" i="8" s="1"/>
  <c r="N454" i="8"/>
  <c r="N453" i="8" s="1"/>
  <c r="O454" i="8"/>
  <c r="O453" i="8" s="1"/>
  <c r="E457" i="8"/>
  <c r="E456" i="8" s="1"/>
  <c r="L457" i="8"/>
  <c r="L456" i="8" s="1"/>
  <c r="M457" i="8"/>
  <c r="M456" i="8" s="1"/>
  <c r="N457" i="8"/>
  <c r="N456" i="8" s="1"/>
  <c r="O457" i="8"/>
  <c r="O456" i="8" s="1"/>
  <c r="E464" i="8"/>
  <c r="L464" i="8"/>
  <c r="M464" i="8"/>
  <c r="N464" i="8"/>
  <c r="O464" i="8"/>
  <c r="C466" i="8"/>
  <c r="C467" i="8"/>
  <c r="C468" i="8"/>
  <c r="C469" i="8"/>
  <c r="E471" i="8"/>
  <c r="L471" i="8"/>
  <c r="M471" i="8"/>
  <c r="N471" i="8"/>
  <c r="O471" i="8"/>
  <c r="E477" i="8"/>
  <c r="L477" i="8"/>
  <c r="M477" i="8"/>
  <c r="N477" i="8"/>
  <c r="O477" i="8"/>
  <c r="C479" i="8"/>
  <c r="C480" i="8"/>
  <c r="C481" i="8"/>
  <c r="C482" i="8"/>
  <c r="E484" i="8"/>
  <c r="L484" i="8"/>
  <c r="M484" i="8"/>
  <c r="N484" i="8"/>
  <c r="O484" i="8"/>
  <c r="E490" i="8"/>
  <c r="L490" i="8"/>
  <c r="M490" i="8"/>
  <c r="N490" i="8"/>
  <c r="O490" i="8"/>
  <c r="C492" i="8"/>
  <c r="C493" i="8"/>
  <c r="C494" i="8"/>
  <c r="C495" i="8"/>
  <c r="E497" i="8"/>
  <c r="L497" i="8"/>
  <c r="M497" i="8"/>
  <c r="N497" i="8"/>
  <c r="O497" i="8"/>
  <c r="E509" i="8"/>
  <c r="E508" i="8" s="1"/>
  <c r="E507" i="8" s="1"/>
  <c r="E505" i="8" s="1"/>
  <c r="L509" i="8"/>
  <c r="L508" i="8" s="1"/>
  <c r="L507" i="8" s="1"/>
  <c r="L503" i="8" s="1"/>
  <c r="L502" i="8" s="1"/>
  <c r="L501" i="8" s="1"/>
  <c r="L499" i="8" s="1"/>
  <c r="M509" i="8"/>
  <c r="M508" i="8" s="1"/>
  <c r="M507" i="8" s="1"/>
  <c r="M505" i="8" s="1"/>
  <c r="M503" i="8" s="1"/>
  <c r="N509" i="8"/>
  <c r="N508" i="8" s="1"/>
  <c r="N507" i="8" s="1"/>
  <c r="N505" i="8" s="1"/>
  <c r="N503" i="8" s="1"/>
  <c r="O509" i="8"/>
  <c r="O508" i="8" s="1"/>
  <c r="O507" i="8" s="1"/>
  <c r="O505" i="8" s="1"/>
  <c r="O503" i="8" s="1"/>
  <c r="E515" i="8"/>
  <c r="E514" i="8" s="1"/>
  <c r="E513" i="8" s="1"/>
  <c r="E511" i="8" s="1"/>
  <c r="L515" i="8"/>
  <c r="L514" i="8" s="1"/>
  <c r="L513" i="8" s="1"/>
  <c r="M515" i="8"/>
  <c r="M514" i="8" s="1"/>
  <c r="M513" i="8" s="1"/>
  <c r="M511" i="8" s="1"/>
  <c r="N515" i="8"/>
  <c r="N514" i="8" s="1"/>
  <c r="N513" i="8" s="1"/>
  <c r="N511" i="8" s="1"/>
  <c r="O515" i="8"/>
  <c r="O514" i="8" s="1"/>
  <c r="O513" i="8" s="1"/>
  <c r="O511" i="8" s="1"/>
  <c r="C521" i="8"/>
  <c r="C522" i="8"/>
  <c r="C519" i="8" s="1"/>
  <c r="C517" i="8" s="1"/>
  <c r="E523" i="8"/>
  <c r="E520" i="8" s="1"/>
  <c r="E519" i="8" s="1"/>
  <c r="E517" i="8" s="1"/>
  <c r="L523" i="8"/>
  <c r="L520" i="8" s="1"/>
  <c r="L519" i="8" s="1"/>
  <c r="L517" i="8" s="1"/>
  <c r="M523" i="8"/>
  <c r="M520" i="8" s="1"/>
  <c r="M519" i="8" s="1"/>
  <c r="M517" i="8" s="1"/>
  <c r="N523" i="8"/>
  <c r="N520" i="8" s="1"/>
  <c r="N519" i="8" s="1"/>
  <c r="N517" i="8" s="1"/>
  <c r="O523" i="8"/>
  <c r="O520" i="8" s="1"/>
  <c r="O519" i="8" s="1"/>
  <c r="O517" i="8" s="1"/>
  <c r="C529" i="8"/>
  <c r="E529" i="8"/>
  <c r="L529" i="8"/>
  <c r="M529" i="8"/>
  <c r="N529" i="8"/>
  <c r="O529" i="8"/>
  <c r="C531" i="8"/>
  <c r="E531" i="8"/>
  <c r="L531" i="8"/>
  <c r="M531" i="8"/>
  <c r="N531" i="8"/>
  <c r="O531" i="8"/>
  <c r="C533" i="8"/>
  <c r="E534" i="8"/>
  <c r="E533" i="8" s="1"/>
  <c r="L534" i="8"/>
  <c r="L533" i="8" s="1"/>
  <c r="M534" i="8"/>
  <c r="M533" i="8" s="1"/>
  <c r="N534" i="8"/>
  <c r="N533" i="8" s="1"/>
  <c r="O534" i="8"/>
  <c r="O533" i="8" s="1"/>
  <c r="C539" i="8"/>
  <c r="C538" i="8" s="1"/>
  <c r="E540" i="8"/>
  <c r="E539" i="8" s="1"/>
  <c r="E538" i="8" s="1"/>
  <c r="L540" i="8"/>
  <c r="L539" i="8" s="1"/>
  <c r="L538" i="8" s="1"/>
  <c r="M540" i="8"/>
  <c r="M539" i="8" s="1"/>
  <c r="M538" i="8" s="1"/>
  <c r="N540" i="8"/>
  <c r="N539" i="8" s="1"/>
  <c r="N538" i="8" s="1"/>
  <c r="O540" i="8"/>
  <c r="O539" i="8" s="1"/>
  <c r="O538" i="8" s="1"/>
  <c r="E544" i="8"/>
  <c r="E543" i="8" s="1"/>
  <c r="E542" i="8" s="1"/>
  <c r="L544" i="8"/>
  <c r="L543" i="8" s="1"/>
  <c r="L542" i="8" s="1"/>
  <c r="M544" i="8"/>
  <c r="M543" i="8" s="1"/>
  <c r="M542" i="8" s="1"/>
  <c r="N544" i="8"/>
  <c r="N543" i="8" s="1"/>
  <c r="N542" i="8" s="1"/>
  <c r="O544" i="8"/>
  <c r="O543" i="8" s="1"/>
  <c r="O542" i="8" s="1"/>
  <c r="C550" i="8"/>
  <c r="C549" i="8" s="1"/>
  <c r="C548" i="8" s="1"/>
  <c r="C546" i="8" s="1"/>
  <c r="E550" i="8"/>
  <c r="E549" i="8" s="1"/>
  <c r="E548" i="8" s="1"/>
  <c r="E546" i="8" s="1"/>
  <c r="L550" i="8"/>
  <c r="L549" i="8" s="1"/>
  <c r="L548" i="8" s="1"/>
  <c r="L546" i="8" s="1"/>
  <c r="M550" i="8"/>
  <c r="M549" i="8" s="1"/>
  <c r="M548" i="8" s="1"/>
  <c r="M546" i="8" s="1"/>
  <c r="N550" i="8"/>
  <c r="N549" i="8" s="1"/>
  <c r="N548" i="8" s="1"/>
  <c r="N546" i="8" s="1"/>
  <c r="O550" i="8"/>
  <c r="O549" i="8" s="1"/>
  <c r="O548" i="8" s="1"/>
  <c r="O546" i="8" s="1"/>
  <c r="D9" i="8" l="1"/>
  <c r="F424" i="8"/>
  <c r="F422" i="8" s="1"/>
  <c r="O502" i="8"/>
  <c r="O501" i="8" s="1"/>
  <c r="O499" i="8" s="1"/>
  <c r="N502" i="8"/>
  <c r="N501" i="8" s="1"/>
  <c r="N499" i="8" s="1"/>
  <c r="C464" i="8"/>
  <c r="C463" i="8" s="1"/>
  <c r="C462" i="8" s="1"/>
  <c r="C460" i="8" s="1"/>
  <c r="C342" i="8"/>
  <c r="C323" i="8" s="1"/>
  <c r="C322" i="8" s="1"/>
  <c r="M502" i="8"/>
  <c r="M501" i="8" s="1"/>
  <c r="M499" i="8" s="1"/>
  <c r="C137" i="8"/>
  <c r="C383" i="8"/>
  <c r="C379" i="8" s="1"/>
  <c r="C378" i="8" s="1"/>
  <c r="C376" i="8" s="1"/>
  <c r="F321" i="8"/>
  <c r="C406" i="8"/>
  <c r="C402" i="8" s="1"/>
  <c r="C401" i="8" s="1"/>
  <c r="C399" i="8" s="1"/>
  <c r="C176" i="8"/>
  <c r="D424" i="8"/>
  <c r="D422" i="8" s="1"/>
  <c r="F208" i="8"/>
  <c r="F206" i="8" s="1"/>
  <c r="D358" i="8"/>
  <c r="D356" i="8" s="1"/>
  <c r="C224" i="8"/>
  <c r="C212" i="8" s="1"/>
  <c r="C206" i="8" s="1"/>
  <c r="D285" i="8"/>
  <c r="C14" i="8"/>
  <c r="C13" i="8" s="1"/>
  <c r="D321" i="8"/>
  <c r="F285" i="8"/>
  <c r="J67" i="3"/>
  <c r="J43" i="3" s="1"/>
  <c r="F250" i="8"/>
  <c r="D250" i="8"/>
  <c r="D64" i="8"/>
  <c r="F64" i="8"/>
  <c r="F9" i="8"/>
  <c r="L536" i="8"/>
  <c r="M99" i="8"/>
  <c r="M98" i="8" s="1"/>
  <c r="M96" i="8" s="1"/>
  <c r="E99" i="8"/>
  <c r="E98" i="8" s="1"/>
  <c r="E96" i="8" s="1"/>
  <c r="C285" i="8"/>
  <c r="L528" i="8"/>
  <c r="L527" i="8" s="1"/>
  <c r="L525" i="8" s="1"/>
  <c r="L212" i="8"/>
  <c r="L208" i="8" s="1"/>
  <c r="L206" i="8" s="1"/>
  <c r="N176" i="8"/>
  <c r="C476" i="8"/>
  <c r="C475" i="8" s="1"/>
  <c r="C473" i="8" s="1"/>
  <c r="N432" i="8"/>
  <c r="C349" i="8"/>
  <c r="O176" i="8"/>
  <c r="C120" i="8"/>
  <c r="C118" i="8" s="1"/>
  <c r="M13" i="8"/>
  <c r="M12" i="8" s="1"/>
  <c r="M10" i="8" s="1"/>
  <c r="E13" i="8"/>
  <c r="E10" i="8" s="1"/>
  <c r="O252" i="8"/>
  <c r="O251" i="8" s="1"/>
  <c r="M176" i="8"/>
  <c r="N99" i="8"/>
  <c r="N98" i="8" s="1"/>
  <c r="N96" i="8" s="1"/>
  <c r="N13" i="8"/>
  <c r="N12" i="8" s="1"/>
  <c r="N10" i="8" s="1"/>
  <c r="L359" i="8"/>
  <c r="N528" i="8"/>
  <c r="N527" i="8" s="1"/>
  <c r="N525" i="8" s="1"/>
  <c r="O425" i="8"/>
  <c r="N287" i="8"/>
  <c r="N286" i="8" s="1"/>
  <c r="E121" i="8"/>
  <c r="E120" i="8" s="1"/>
  <c r="E118" i="8" s="1"/>
  <c r="M489" i="8"/>
  <c r="M488" i="8" s="1"/>
  <c r="M486" i="8" s="1"/>
  <c r="E489" i="8"/>
  <c r="E488" i="8" s="1"/>
  <c r="E486" i="8" s="1"/>
  <c r="M476" i="8"/>
  <c r="M475" i="8" s="1"/>
  <c r="M473" i="8" s="1"/>
  <c r="E463" i="8"/>
  <c r="E462" i="8" s="1"/>
  <c r="E460" i="8" s="1"/>
  <c r="M48" i="8"/>
  <c r="M46" i="8" s="1"/>
  <c r="E48" i="8"/>
  <c r="E46" i="8" s="1"/>
  <c r="C536" i="8"/>
  <c r="O528" i="8"/>
  <c r="O527" i="8" s="1"/>
  <c r="O525" i="8" s="1"/>
  <c r="C489" i="8"/>
  <c r="C488" i="8" s="1"/>
  <c r="C486" i="8" s="1"/>
  <c r="L489" i="8"/>
  <c r="L488" i="8" s="1"/>
  <c r="L486" i="8" s="1"/>
  <c r="L476" i="8"/>
  <c r="L475" i="8" s="1"/>
  <c r="L473" i="8" s="1"/>
  <c r="L463" i="8"/>
  <c r="L462" i="8" s="1"/>
  <c r="L460" i="8" s="1"/>
  <c r="M138" i="8"/>
  <c r="M137" i="8" s="1"/>
  <c r="M135" i="8" s="1"/>
  <c r="E138" i="8"/>
  <c r="E137" i="8" s="1"/>
  <c r="E135" i="8" s="1"/>
  <c r="E476" i="8"/>
  <c r="E475" i="8" s="1"/>
  <c r="E473" i="8" s="1"/>
  <c r="M463" i="8"/>
  <c r="M462" i="8" s="1"/>
  <c r="M460" i="8" s="1"/>
  <c r="C528" i="8"/>
  <c r="C527" i="8" s="1"/>
  <c r="C525" i="8" s="1"/>
  <c r="C437" i="8"/>
  <c r="M425" i="8"/>
  <c r="L369" i="8"/>
  <c r="M359" i="8"/>
  <c r="E359" i="8"/>
  <c r="N121" i="8"/>
  <c r="N120" i="8" s="1"/>
  <c r="N118" i="8" s="1"/>
  <c r="L138" i="8"/>
  <c r="L137" i="8" s="1"/>
  <c r="L135" i="8" s="1"/>
  <c r="M121" i="8"/>
  <c r="M120" i="8" s="1"/>
  <c r="M118" i="8" s="1"/>
  <c r="L48" i="8"/>
  <c r="L46" i="8" s="1"/>
  <c r="C441" i="8"/>
  <c r="M432" i="8"/>
  <c r="C358" i="8"/>
  <c r="C356" i="8" s="1"/>
  <c r="C317" i="8"/>
  <c r="C281" i="8"/>
  <c r="C252" i="8" s="1"/>
  <c r="C251" i="8" s="1"/>
  <c r="C250" i="8" s="1"/>
  <c r="N252" i="8"/>
  <c r="N251" i="8" s="1"/>
  <c r="O489" i="8"/>
  <c r="O488" i="8" s="1"/>
  <c r="O486" i="8" s="1"/>
  <c r="O476" i="8"/>
  <c r="O475" i="8" s="1"/>
  <c r="O473" i="8" s="1"/>
  <c r="L432" i="8"/>
  <c r="N369" i="8"/>
  <c r="O359" i="8"/>
  <c r="C350" i="8"/>
  <c r="L287" i="8"/>
  <c r="L286" i="8" s="1"/>
  <c r="M252" i="8"/>
  <c r="M251" i="8" s="1"/>
  <c r="N212" i="8"/>
  <c r="N208" i="8" s="1"/>
  <c r="N206" i="8" s="1"/>
  <c r="O138" i="8"/>
  <c r="O137" i="8" s="1"/>
  <c r="O135" i="8" s="1"/>
  <c r="L121" i="8"/>
  <c r="L120" i="8" s="1"/>
  <c r="L118" i="8" s="1"/>
  <c r="O99" i="8"/>
  <c r="O98" i="8" s="1"/>
  <c r="O96" i="8" s="1"/>
  <c r="O48" i="8"/>
  <c r="O46" i="8" s="1"/>
  <c r="O13" i="8"/>
  <c r="O12" i="8" s="1"/>
  <c r="O10" i="8" s="1"/>
  <c r="E432" i="8"/>
  <c r="E425" i="8"/>
  <c r="O369" i="8"/>
  <c r="O323" i="8"/>
  <c r="O322" i="8" s="1"/>
  <c r="O463" i="8"/>
  <c r="O462" i="8" s="1"/>
  <c r="O460" i="8" s="1"/>
  <c r="M528" i="8"/>
  <c r="M527" i="8" s="1"/>
  <c r="M525" i="8" s="1"/>
  <c r="E528" i="8"/>
  <c r="E527" i="8" s="1"/>
  <c r="E525" i="8" s="1"/>
  <c r="N489" i="8"/>
  <c r="N488" i="8" s="1"/>
  <c r="N486" i="8" s="1"/>
  <c r="N476" i="8"/>
  <c r="N475" i="8" s="1"/>
  <c r="N473" i="8" s="1"/>
  <c r="N463" i="8"/>
  <c r="N462" i="8" s="1"/>
  <c r="N460" i="8" s="1"/>
  <c r="O432" i="8"/>
  <c r="N425" i="8"/>
  <c r="C390" i="8"/>
  <c r="M369" i="8"/>
  <c r="E369" i="8"/>
  <c r="N359" i="8"/>
  <c r="M323" i="8"/>
  <c r="M322" i="8" s="1"/>
  <c r="E323" i="8"/>
  <c r="E322" i="8" s="1"/>
  <c r="L252" i="8"/>
  <c r="L251" i="8" s="1"/>
  <c r="C241" i="8"/>
  <c r="N138" i="8"/>
  <c r="N137" i="8" s="1"/>
  <c r="N135" i="8" s="1"/>
  <c r="O121" i="8"/>
  <c r="O120" i="8" s="1"/>
  <c r="O118" i="8" s="1"/>
  <c r="N48" i="8"/>
  <c r="N46" i="8" s="1"/>
  <c r="E452" i="8"/>
  <c r="E450" i="8" s="1"/>
  <c r="O536" i="8"/>
  <c r="L452" i="8"/>
  <c r="L450" i="8" s="1"/>
  <c r="M452" i="8"/>
  <c r="M450" i="8" s="1"/>
  <c r="N536" i="8"/>
  <c r="O452" i="8"/>
  <c r="O450" i="8" s="1"/>
  <c r="M536" i="8"/>
  <c r="E536" i="8"/>
  <c r="N452" i="8"/>
  <c r="N450" i="8" s="1"/>
  <c r="E176" i="8"/>
  <c r="L425" i="8"/>
  <c r="C413" i="8"/>
  <c r="L323" i="8"/>
  <c r="L322" i="8" s="1"/>
  <c r="O287" i="8"/>
  <c r="O286" i="8" s="1"/>
  <c r="E252" i="8"/>
  <c r="O212" i="8"/>
  <c r="O208" i="8" s="1"/>
  <c r="O206" i="8" s="1"/>
  <c r="L176" i="8"/>
  <c r="N323" i="8"/>
  <c r="N322" i="8" s="1"/>
  <c r="M287" i="8"/>
  <c r="M286" i="8" s="1"/>
  <c r="E287" i="8"/>
  <c r="E240" i="8"/>
  <c r="C240" i="8" s="1"/>
  <c r="M212" i="8"/>
  <c r="M208" i="8" s="1"/>
  <c r="M206" i="8" s="1"/>
  <c r="E212" i="8"/>
  <c r="E278" i="8"/>
  <c r="L99" i="8"/>
  <c r="L98" i="8" s="1"/>
  <c r="L96" i="8" s="1"/>
  <c r="C43" i="8"/>
  <c r="C44" i="8"/>
  <c r="C99" i="8"/>
  <c r="C98" i="8" s="1"/>
  <c r="C96" i="8" s="1"/>
  <c r="L13" i="8"/>
  <c r="L12" i="8" s="1"/>
  <c r="L10" i="8" s="1"/>
  <c r="C69" i="8"/>
  <c r="C68" i="8" s="1"/>
  <c r="C67" i="8" s="1"/>
  <c r="C65" i="8" s="1"/>
  <c r="C64" i="8" s="1"/>
  <c r="I206" i="3"/>
  <c r="I205" i="3" s="1"/>
  <c r="I204" i="3" s="1"/>
  <c r="I199" i="3"/>
  <c r="I198" i="3" s="1"/>
  <c r="I192" i="3"/>
  <c r="I187" i="3"/>
  <c r="I182" i="3"/>
  <c r="I181" i="3" s="1"/>
  <c r="I180" i="3" s="1"/>
  <c r="I176" i="3"/>
  <c r="I175" i="3" s="1"/>
  <c r="I174" i="3" s="1"/>
  <c r="I170" i="3"/>
  <c r="I169" i="3" s="1"/>
  <c r="I168" i="3" s="1"/>
  <c r="I161" i="3"/>
  <c r="I156" i="3"/>
  <c r="I154" i="3"/>
  <c r="I151" i="3"/>
  <c r="I147" i="3"/>
  <c r="I144" i="3"/>
  <c r="I143" i="3" s="1"/>
  <c r="I137" i="3"/>
  <c r="I135" i="3"/>
  <c r="I132" i="3"/>
  <c r="I126" i="3"/>
  <c r="I123" i="3"/>
  <c r="I120" i="3"/>
  <c r="I115" i="3"/>
  <c r="I112" i="3"/>
  <c r="I109" i="3"/>
  <c r="I105" i="3"/>
  <c r="I101" i="3"/>
  <c r="I98" i="3"/>
  <c r="I94" i="3"/>
  <c r="I88" i="3"/>
  <c r="I82" i="3"/>
  <c r="I77" i="3"/>
  <c r="I69" i="3"/>
  <c r="I62" i="3"/>
  <c r="I61" i="3" s="1"/>
  <c r="I56" i="3"/>
  <c r="I55" i="3" s="1"/>
  <c r="I53" i="3"/>
  <c r="I51" i="3"/>
  <c r="I46" i="3"/>
  <c r="H206" i="3"/>
  <c r="H205" i="3" s="1"/>
  <c r="H204" i="3" s="1"/>
  <c r="H199" i="3"/>
  <c r="H198" i="3" s="1"/>
  <c r="H192" i="3"/>
  <c r="H187" i="3"/>
  <c r="H182" i="3"/>
  <c r="H181" i="3" s="1"/>
  <c r="H180" i="3" s="1"/>
  <c r="H176" i="3"/>
  <c r="H175" i="3" s="1"/>
  <c r="H174" i="3" s="1"/>
  <c r="H170" i="3"/>
  <c r="H169" i="3" s="1"/>
  <c r="H168" i="3" s="1"/>
  <c r="H161" i="3"/>
  <c r="H156" i="3"/>
  <c r="H154" i="3"/>
  <c r="H151" i="3"/>
  <c r="H147" i="3"/>
  <c r="H144" i="3"/>
  <c r="H143" i="3" s="1"/>
  <c r="H137" i="3"/>
  <c r="H135" i="3"/>
  <c r="H132" i="3"/>
  <c r="H126" i="3"/>
  <c r="H123" i="3"/>
  <c r="H120" i="3"/>
  <c r="H115" i="3"/>
  <c r="H112" i="3"/>
  <c r="H109" i="3"/>
  <c r="H105" i="3"/>
  <c r="H101" i="3"/>
  <c r="H98" i="3"/>
  <c r="H94" i="3"/>
  <c r="H88" i="3"/>
  <c r="H82" i="3"/>
  <c r="H77" i="3"/>
  <c r="H69" i="3"/>
  <c r="H62" i="3"/>
  <c r="H61" i="3" s="1"/>
  <c r="H56" i="3"/>
  <c r="H55" i="3" s="1"/>
  <c r="H53" i="3"/>
  <c r="H51" i="3"/>
  <c r="H46" i="3"/>
  <c r="G198" i="3"/>
  <c r="G187" i="3"/>
  <c r="G186" i="3" s="1"/>
  <c r="G182" i="3"/>
  <c r="G181" i="3" s="1"/>
  <c r="G180" i="3" s="1"/>
  <c r="G176" i="3"/>
  <c r="G175" i="3" s="1"/>
  <c r="G174" i="3" s="1"/>
  <c r="G169" i="3"/>
  <c r="G168" i="3" s="1"/>
  <c r="G156" i="3"/>
  <c r="G154" i="3"/>
  <c r="G151" i="3"/>
  <c r="G137" i="3"/>
  <c r="G135" i="3"/>
  <c r="G132" i="3"/>
  <c r="G126" i="3"/>
  <c r="G123" i="3"/>
  <c r="G120" i="3"/>
  <c r="G115" i="3"/>
  <c r="G109" i="3"/>
  <c r="G82" i="3"/>
  <c r="G62" i="3"/>
  <c r="G61" i="3" s="1"/>
  <c r="G56" i="3"/>
  <c r="G55" i="3" s="1"/>
  <c r="G53" i="3"/>
  <c r="G51" i="3"/>
  <c r="G46" i="3"/>
  <c r="I36" i="3"/>
  <c r="I35" i="3" s="1"/>
  <c r="I34" i="3" s="1"/>
  <c r="I32" i="3"/>
  <c r="I31" i="3" s="1"/>
  <c r="I29" i="3"/>
  <c r="I28" i="3" s="1"/>
  <c r="I25" i="3"/>
  <c r="I24" i="3" s="1"/>
  <c r="I23" i="3" s="1"/>
  <c r="I16" i="3"/>
  <c r="I15" i="3" s="1"/>
  <c r="I11" i="3" s="1"/>
  <c r="H36" i="3"/>
  <c r="H35" i="3" s="1"/>
  <c r="H34" i="3" s="1"/>
  <c r="H32" i="3"/>
  <c r="H31" i="3" s="1"/>
  <c r="H29" i="3"/>
  <c r="H28" i="3" s="1"/>
  <c r="H25" i="3"/>
  <c r="H24" i="3" s="1"/>
  <c r="H23" i="3" s="1"/>
  <c r="H16" i="3"/>
  <c r="H15" i="3" s="1"/>
  <c r="H11" i="3" s="1"/>
  <c r="G12" i="3"/>
  <c r="G15" i="3"/>
  <c r="G21" i="3"/>
  <c r="G24" i="3"/>
  <c r="G29" i="3"/>
  <c r="G32" i="3"/>
  <c r="G31" i="3" s="1"/>
  <c r="G36" i="3"/>
  <c r="G146" i="3" l="1"/>
  <c r="C321" i="8"/>
  <c r="C204" i="8" s="1"/>
  <c r="G185" i="3"/>
  <c r="G184" i="3" s="1"/>
  <c r="I146" i="3"/>
  <c r="I186" i="3"/>
  <c r="I185" i="3" s="1"/>
  <c r="C12" i="8"/>
  <c r="C10" i="8" s="1"/>
  <c r="C9" i="8" s="1"/>
  <c r="C8" i="8" s="1"/>
  <c r="D204" i="8"/>
  <c r="D8" i="8" s="1"/>
  <c r="F204" i="8"/>
  <c r="F8" i="8" s="1"/>
  <c r="N9" i="8"/>
  <c r="I45" i="3"/>
  <c r="I44" i="3" s="1"/>
  <c r="I111" i="3"/>
  <c r="G68" i="3"/>
  <c r="M64" i="8"/>
  <c r="O424" i="8"/>
  <c r="O422" i="8" s="1"/>
  <c r="L358" i="8"/>
  <c r="L356" i="8" s="1"/>
  <c r="E9" i="8"/>
  <c r="C208" i="8"/>
  <c r="E321" i="8"/>
  <c r="E358" i="8"/>
  <c r="E356" i="8" s="1"/>
  <c r="M424" i="8"/>
  <c r="M422" i="8" s="1"/>
  <c r="E64" i="8"/>
  <c r="N64" i="8"/>
  <c r="N358" i="8"/>
  <c r="N356" i="8" s="1"/>
  <c r="O9" i="8"/>
  <c r="O64" i="8"/>
  <c r="O358" i="8"/>
  <c r="O356" i="8" s="1"/>
  <c r="E424" i="8"/>
  <c r="E422" i="8" s="1"/>
  <c r="M9" i="8"/>
  <c r="N424" i="8"/>
  <c r="N422" i="8" s="1"/>
  <c r="L64" i="8"/>
  <c r="M358" i="8"/>
  <c r="M356" i="8" s="1"/>
  <c r="L424" i="8"/>
  <c r="L422" i="8" s="1"/>
  <c r="L204" i="8" s="1"/>
  <c r="L9" i="8"/>
  <c r="E208" i="8"/>
  <c r="E206" i="8" s="1"/>
  <c r="E285" i="8"/>
  <c r="E286" i="8"/>
  <c r="E251" i="8"/>
  <c r="E250" i="8"/>
  <c r="H68" i="3"/>
  <c r="H146" i="3"/>
  <c r="H186" i="3"/>
  <c r="H185" i="3" s="1"/>
  <c r="H184" i="3" s="1"/>
  <c r="I87" i="3"/>
  <c r="H45" i="3"/>
  <c r="H44" i="3" s="1"/>
  <c r="I68" i="3"/>
  <c r="H111" i="3"/>
  <c r="G45" i="3"/>
  <c r="G44" i="3" s="1"/>
  <c r="H87" i="3"/>
  <c r="G87" i="3"/>
  <c r="G111" i="3"/>
  <c r="I27" i="3"/>
  <c r="I10" i="3" s="1"/>
  <c r="H27" i="3"/>
  <c r="H10" i="3" s="1"/>
  <c r="G23" i="3"/>
  <c r="G20" i="3"/>
  <c r="G11" i="3"/>
  <c r="G35" i="3"/>
  <c r="G28" i="3"/>
  <c r="I67" i="3" l="1"/>
  <c r="I43" i="3" s="1"/>
  <c r="M204" i="8"/>
  <c r="M8" i="8" s="1"/>
  <c r="H67" i="3"/>
  <c r="H43" i="3" s="1"/>
  <c r="N204" i="8"/>
  <c r="N8" i="8" s="1"/>
  <c r="E204" i="8"/>
  <c r="E8" i="8" s="1"/>
  <c r="L8" i="8"/>
  <c r="O204" i="8"/>
  <c r="O8" i="8" s="1"/>
  <c r="G67" i="3"/>
  <c r="G19" i="3"/>
  <c r="G27" i="3"/>
  <c r="G34" i="3"/>
  <c r="R14" i="1"/>
  <c r="K8" i="1"/>
  <c r="K9" i="1"/>
  <c r="K10" i="1"/>
  <c r="L10" i="1" s="1"/>
  <c r="K11" i="1"/>
  <c r="K12" i="1"/>
  <c r="K13" i="1"/>
  <c r="L13" i="1" s="1"/>
  <c r="K14" i="1"/>
  <c r="L14" i="1" s="1"/>
  <c r="I9" i="1"/>
  <c r="I27" i="1"/>
  <c r="I10" i="1"/>
  <c r="I13" i="1"/>
  <c r="I14" i="1"/>
  <c r="I8" i="1"/>
  <c r="G10" i="1"/>
  <c r="G13" i="1"/>
  <c r="G10" i="3" l="1"/>
</calcChain>
</file>

<file path=xl/sharedStrings.xml><?xml version="1.0" encoding="utf-8"?>
<sst xmlns="http://schemas.openxmlformats.org/spreadsheetml/2006/main" count="1160" uniqueCount="353">
  <si>
    <t>PRIHODI UKUPNO</t>
  </si>
  <si>
    <t>PRIHODI POSLOVANJA</t>
  </si>
  <si>
    <t>PRIHODI OD PRODAJE NEFINANCIJSKE IMOVINE</t>
  </si>
  <si>
    <t>RASHODI UKUPNO</t>
  </si>
  <si>
    <t>RASHODI  POSLOVANJA</t>
  </si>
  <si>
    <t>RASHODI ZA NABAVU NEFINANCIJSKE IMOVINE</t>
  </si>
  <si>
    <t>RAZLIKA - VIŠAK / MANJAK</t>
  </si>
  <si>
    <t>VIŠAK / MANJAK IZ PRETHODNE(IH) GODINE KOJI ĆE SE RASPOREDITI / POKRITI</t>
  </si>
  <si>
    <t>PRIMICI OD FINANCIJSKE IMOVINE I ZADUŽIVANJA</t>
  </si>
  <si>
    <t>IZDACI ZA FINANCIJSKU IMOVINU I OTPLATE ZAJMOVA</t>
  </si>
  <si>
    <t>NETO FINANCIRANJE</t>
  </si>
  <si>
    <t>VIŠAK / MANJAK + NETO FINANCIRANJE</t>
  </si>
  <si>
    <t>Plan 2022.</t>
  </si>
  <si>
    <t>Naziv prihoda</t>
  </si>
  <si>
    <t xml:space="preserve">A. RAČUN PRIHODA I RASHODA </t>
  </si>
  <si>
    <t>Razred</t>
  </si>
  <si>
    <t>Skupina</t>
  </si>
  <si>
    <t>Izvor</t>
  </si>
  <si>
    <t>Prihodi poslovanja</t>
  </si>
  <si>
    <t>Opći prihodi i primici</t>
  </si>
  <si>
    <t>RASHODI POSLOVANJA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</si>
  <si>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</si>
  <si>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</si>
  <si>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</si>
  <si>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</si>
  <si>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</si>
  <si>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BROJČANA OZNAKA I NAZIV</t>
  </si>
  <si>
    <t>UKUPNI RASHODI</t>
  </si>
  <si>
    <t>I. OPĆI DIO</t>
  </si>
  <si>
    <t>Šifra</t>
  </si>
  <si>
    <t>Materijalni rashodi</t>
  </si>
  <si>
    <t>A) SAŽETAK RAČUNA PRIHODA I RASHODA</t>
  </si>
  <si>
    <t>B) SAŽETAK RAČUNA FINANCIRANJA</t>
  </si>
  <si>
    <t>Plan 2022.**</t>
  </si>
  <si>
    <t>UKUPAN DONOS VIŠKA / MANJKA IZ PRETHODNE(IH) GODINE***</t>
  </si>
  <si>
    <t>** Napomena: Iznosi u stupcima Izvršenje 2021. i Plan 2022. preračunavaju se iz kuna u eure prema fiksnom tečaju konverzije (1 EUR=7,53450 kuna) i po pravilima za preračunavanje i zaokruživanje.</t>
  </si>
  <si>
    <t>*** Napomena: Redak UKUPAN DONOS VIŠKA/MANJKA IZ PRETHODNE(IH) GODINA služi kao informacija i ne uzima se u obzir kod uravnoteženja proračuna, već se proračun uravnotežuje retkom VIŠAK/MANJAK IZ PRETHODNE(IH) GODINE KOJI ĆE SE POKRITI/RASPOREDITI.</t>
  </si>
  <si>
    <t>Plan za 2023.</t>
  </si>
  <si>
    <t>Projekcija 
za 2024.</t>
  </si>
  <si>
    <t>Pomoći iz inozemstva i od subjekata unutar općeg proračuna</t>
  </si>
  <si>
    <t>Rashodi za nabavu proizvedene dugotrajne imovine</t>
  </si>
  <si>
    <t>C) PRENESENI VIŠAK ILI PRENESENI MANJAK I VIŠEGODIŠNJI PLAN URAVNOTEŽENJA</t>
  </si>
  <si>
    <t>Naziv</t>
  </si>
  <si>
    <t>Aktivnost A100001</t>
  </si>
  <si>
    <t>OPĆI PRIHODI I PRIMICI</t>
  </si>
  <si>
    <t xml:space="preserve"> </t>
  </si>
  <si>
    <t>Odjeljak</t>
  </si>
  <si>
    <t>Podskupina</t>
  </si>
  <si>
    <t>Pomoći pror. kor.iz pror.</t>
  </si>
  <si>
    <t>Tekuće pom. pr. korisnika</t>
  </si>
  <si>
    <t>5.K.</t>
  </si>
  <si>
    <t>Pomoći OŠ</t>
  </si>
  <si>
    <t>Prihodi od upr. i ad. prist.po posebnim prop. i naknada</t>
  </si>
  <si>
    <t>Prihodi po posebnim propisima</t>
  </si>
  <si>
    <t>Ostali nespomenuti prihodi</t>
  </si>
  <si>
    <t>4.L.</t>
  </si>
  <si>
    <t>Prihodi za posebne namjene OŠ</t>
  </si>
  <si>
    <t>3.3.</t>
  </si>
  <si>
    <t>Vlastiti prihodi OŠ</t>
  </si>
  <si>
    <t>Prihodi od prodaje proiz. irobe i pruženih usluga</t>
  </si>
  <si>
    <t>Prihodi od pruženih usluga</t>
  </si>
  <si>
    <t>6.3.</t>
  </si>
  <si>
    <t>Donacije OŠ</t>
  </si>
  <si>
    <t>Tekuće donacije</t>
  </si>
  <si>
    <t>Donacije od pravnih i fiz. osoba izvan op. pror.</t>
  </si>
  <si>
    <t>4.1.</t>
  </si>
  <si>
    <t>Prihodi iz proračuna</t>
  </si>
  <si>
    <t>Prihodi iz pror. za fin. red. djelatnosti pror. kor.</t>
  </si>
  <si>
    <t>Prihodi za fin. rash. posl.</t>
  </si>
  <si>
    <t>1.1.</t>
  </si>
  <si>
    <t>Decentralizirana sredstva</t>
  </si>
  <si>
    <t>Kapitalne pomoći iz dr. pror.</t>
  </si>
  <si>
    <t>Pomoći od ost. subjekata unutar proračuna</t>
  </si>
  <si>
    <t>Tekuće pomoći od ost. sub.</t>
  </si>
  <si>
    <t>Prihodi od imovine</t>
  </si>
  <si>
    <t>Prihodi od fin.imovine</t>
  </si>
  <si>
    <t>Kamate na oročena sredstva</t>
  </si>
  <si>
    <t>Plaće</t>
  </si>
  <si>
    <t>Plaće za redovan rad</t>
  </si>
  <si>
    <t>Plaće za prekovremeni rad</t>
  </si>
  <si>
    <t>Plaće za posebne uvjete r.</t>
  </si>
  <si>
    <t>Ostali rashodi za zaposlene</t>
  </si>
  <si>
    <t>Doprinosi na plaće</t>
  </si>
  <si>
    <t>Doprinosi za obvezno zdr. Os</t>
  </si>
  <si>
    <t>Naknade troškova zaposlenima</t>
  </si>
  <si>
    <t>Službena putovanja</t>
  </si>
  <si>
    <t>Prihodi za pos. nam. OŠ</t>
  </si>
  <si>
    <t>Naknade za prijevoz</t>
  </si>
  <si>
    <t>Rashodi za mat. I energiju</t>
  </si>
  <si>
    <t>Uredski mat. i ost. mat.</t>
  </si>
  <si>
    <t>Materijal i sirovine</t>
  </si>
  <si>
    <t>Energija</t>
  </si>
  <si>
    <t>Materijal i dijel. za tek. i inv.</t>
  </si>
  <si>
    <t>Sitni inventar</t>
  </si>
  <si>
    <t>Službena odjeća i obuća</t>
  </si>
  <si>
    <t>Rashodi za usluge</t>
  </si>
  <si>
    <t>Usluge telefona, pošte i pr.</t>
  </si>
  <si>
    <t>Usluge tek. i inv. održavan.</t>
  </si>
  <si>
    <t xml:space="preserve">4.L. </t>
  </si>
  <si>
    <t>Usluge promidžbe i inf.</t>
  </si>
  <si>
    <t>Komunalne usluge</t>
  </si>
  <si>
    <t>Zdravstvene i vet. Usluge</t>
  </si>
  <si>
    <t>Intelektualne i osob. Usluge</t>
  </si>
  <si>
    <t>Računalne usluge</t>
  </si>
  <si>
    <t>Ostale usluge</t>
  </si>
  <si>
    <t>Pomoći  OŠ</t>
  </si>
  <si>
    <t>Premije osiguranja</t>
  </si>
  <si>
    <t>Članarine</t>
  </si>
  <si>
    <t>Pristojbe i naknade</t>
  </si>
  <si>
    <t>Ostali nesp.rash. posl.</t>
  </si>
  <si>
    <t>Financijski rashodi</t>
  </si>
  <si>
    <t>Ostali fin. Rashodi</t>
  </si>
  <si>
    <t>Bankarske usluge i us. pl.p.</t>
  </si>
  <si>
    <t>Naknade građanima i kuć.</t>
  </si>
  <si>
    <t>Ostale naknade građ. I kuć</t>
  </si>
  <si>
    <t>5.Đ</t>
  </si>
  <si>
    <t>Ministarstvo poljoprivrede</t>
  </si>
  <si>
    <t>Ostali rashodi</t>
  </si>
  <si>
    <t>Postrojenja i oprema</t>
  </si>
  <si>
    <t>Uredska oprema i namještaj</t>
  </si>
  <si>
    <t>Knjige, umjetnička djela</t>
  </si>
  <si>
    <t>Knjige</t>
  </si>
  <si>
    <t>Naknade za rad povjerenstva</t>
  </si>
  <si>
    <t>Rashodi za dodatna ulaganja</t>
  </si>
  <si>
    <t>Rash. za dod.ul. na nef. Im.</t>
  </si>
  <si>
    <t>Dodagna ulag. na građ. obj.</t>
  </si>
  <si>
    <t>Stručno usavršavanje zaposl.</t>
  </si>
  <si>
    <t>Naknada troškova os. i. RO</t>
  </si>
  <si>
    <t>09 Obrazovanje</t>
  </si>
  <si>
    <t>091 Predškolsko i osnovno obrazovanje</t>
  </si>
  <si>
    <t>0912 Osnovno obrazovanje</t>
  </si>
  <si>
    <t>096 Dodatne usluge u obrazovanju</t>
  </si>
  <si>
    <t xml:space="preserve">SVEUKUPNO </t>
  </si>
  <si>
    <t>Program 1001</t>
  </si>
  <si>
    <t>MINIMALNI STANDARD U OSNOVNOM ŠKOLSTVU- MATERIJALNI I FINANCIJSKI RASHODI</t>
  </si>
  <si>
    <t xml:space="preserve">Rashodi poslovanja </t>
  </si>
  <si>
    <t>Izvor4.1.</t>
  </si>
  <si>
    <t>DECENTRALIZIRANA SREDSTVA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</si>
  <si>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</si>
  <si>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</si>
  <si>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</si>
  <si>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</si>
  <si>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dijelovi za tekuće i investicijsko održavanje</t>
  </si>
  <si>
    <t>Sitni inventar i auto gume</t>
  </si>
  <si>
    <t>Službena, radna i zaštitna odjeća i obuća</t>
  </si>
  <si>
    <t>Usluge telefona, pošte i prijevoza</t>
  </si>
  <si>
    <t>Usluge promidžbe i informiranja</t>
  </si>
  <si>
    <t>Zakupnine i najamnine</t>
  </si>
  <si>
    <t>Zdravstvene i veterinarske usluge</t>
  </si>
  <si>
    <t>Intelektualne i osobne usluge</t>
  </si>
  <si>
    <t>Ostali nespomenuti rashodi poslovanja</t>
  </si>
  <si>
    <t>Reprezentacija</t>
  </si>
  <si>
    <t>Članarine i norme</t>
  </si>
  <si>
    <t>Pristojbe i naknade-provjera diploma</t>
  </si>
  <si>
    <t>Financijski  rashodi</t>
  </si>
  <si>
    <t>Ostali financijski rashodi</t>
  </si>
  <si>
    <t>Bankarske usluge i usluge platnog prometa</t>
  </si>
  <si>
    <t>Naknade građanima i kućanstvima na temelju osiguranja i druge naknade</t>
  </si>
  <si>
    <t>Ostale naknade građanima i kućanstvima iz proračuna</t>
  </si>
  <si>
    <t>Naknade građanima i kućanstvima u naravi - vlastiti prijevoz učenika OŠ</t>
  </si>
  <si>
    <t>Aktivnost A100002</t>
  </si>
  <si>
    <t>TEKUĆE INVESTICIJSKO ODRŽAVANJE- minimalni standard</t>
  </si>
  <si>
    <t>Usluge tekućeg i investicijskog održavanja</t>
  </si>
  <si>
    <t>Aktivnost A100003</t>
  </si>
  <si>
    <t>Energenti</t>
  </si>
  <si>
    <t>KAPITALNO ULAGANJE U OSNOVNO ŠKOLSTVO</t>
  </si>
  <si>
    <t>4</t>
  </si>
  <si>
    <t>45</t>
  </si>
  <si>
    <t>Rashodi za dodatna ulaganja na nefinancijskoj imovini</t>
  </si>
  <si>
    <t>451</t>
  </si>
  <si>
    <t>Dodatna ulaganja na građevinskim objektima</t>
  </si>
  <si>
    <t>POJAČANI STANDARD U ŠKOLSTVU</t>
  </si>
  <si>
    <t>Tekući projekt T100006</t>
  </si>
  <si>
    <t>OSTALE IZVANŠKOLSKE AKTIVNOSTI - LJETO U M.G.</t>
  </si>
  <si>
    <t>Izvor1.1.</t>
  </si>
  <si>
    <t>Sitan inventar i auto gume</t>
  </si>
  <si>
    <t>Tekući projekt T100027</t>
  </si>
  <si>
    <t>MEĐUNARODNA SURADNJA</t>
  </si>
  <si>
    <t>Tekući projekt T100003</t>
  </si>
  <si>
    <t>NATJECANJA</t>
  </si>
  <si>
    <t>Naknade za rad predstavničkih i izvršnih tijela, povjerenstva i slično</t>
  </si>
  <si>
    <t>Tekući projekt  T100053</t>
  </si>
  <si>
    <t>PRIJEVOZ UČENIKA S TEŠKOĆAMA</t>
  </si>
  <si>
    <t>Naknade građanima i kućanstvima u novcu</t>
  </si>
  <si>
    <t>Tekući projekt T100041</t>
  </si>
  <si>
    <t>E-TEHNIČAR</t>
  </si>
  <si>
    <t>Plaće (Bruto)</t>
  </si>
  <si>
    <t>Doprinosi za obvezno zdravstveno osiguranje</t>
  </si>
  <si>
    <t>Naknade za prijevoz, rad na terenu i odvojeni život</t>
  </si>
  <si>
    <t>POTICANJE KORIŠTENJA SREDSTAVA IZ FONDOVA EU</t>
  </si>
  <si>
    <t xml:space="preserve">Tekući projekt T100011 </t>
  </si>
  <si>
    <t>NOVA ŠKOLSKA SHEMA VOĆA I POVRĆA TE MLIJEKA I MLIJEČNIH PROIZVODA</t>
  </si>
  <si>
    <t>Izvor5.Đ</t>
  </si>
  <si>
    <t>MINISTARSTVO POLJOPRIVREDE</t>
  </si>
  <si>
    <t>Naknade građanima i kućanstvima iz EU sredstava - Školska shema I Medni dan</t>
  </si>
  <si>
    <t>Program 1002</t>
  </si>
  <si>
    <t>KAPITALNO ULAGANJE</t>
  </si>
  <si>
    <t>Tekući projekt T00001</t>
  </si>
  <si>
    <t>OPREMA ŠKOLA</t>
  </si>
  <si>
    <t>Uređaji,strojevi i oprema za ostale namj.</t>
  </si>
  <si>
    <t xml:space="preserve">Tekući projekt T100002 </t>
  </si>
  <si>
    <t>DODATNA ULAGANJA</t>
  </si>
  <si>
    <t>Program 1003</t>
  </si>
  <si>
    <t>TEKUĆE I INVESTICIJSKO ODRŽAVNJE U ŠKOLSTVU</t>
  </si>
  <si>
    <t>TEKUĆE I INVESTICIJSKO ODRŽAVANJE U ŠKOLSTVU</t>
  </si>
  <si>
    <t>PROGRAMI OSNOVNIH ŠKOLA IZVAN ŽUPANIJSKOG PRORAČUNA</t>
  </si>
  <si>
    <t>IZVOR5.K.</t>
  </si>
  <si>
    <t>POMOĆI OŠ</t>
  </si>
  <si>
    <t>Uredski materijal</t>
  </si>
  <si>
    <t>Materijal i dijelovi za tekuće i inv. odr.</t>
  </si>
  <si>
    <t>Usluge tekućeg i investic.održavanja</t>
  </si>
  <si>
    <t>Laboratorijske usluge</t>
  </si>
  <si>
    <t>Naknada troškova osobama iz. RO</t>
  </si>
  <si>
    <t>Pristojbe i naknade-nezap.invalida</t>
  </si>
  <si>
    <t>Troškovi sudskih postupaka</t>
  </si>
  <si>
    <t>Bankarske usluge i usluge platnog prom.</t>
  </si>
  <si>
    <t xml:space="preserve">Ostali rashodi </t>
  </si>
  <si>
    <t>IZVOR3.3.</t>
  </si>
  <si>
    <t>VLASTITI PRIHODI OŠ</t>
  </si>
  <si>
    <t>IZVOR4.L.</t>
  </si>
  <si>
    <t>PRIHODI ZA POSEBNE NAMJENE OŠ</t>
  </si>
  <si>
    <t>IZVOR6.3.</t>
  </si>
  <si>
    <t>DONACIJE OŠ</t>
  </si>
  <si>
    <t>ADMINISTRATIVNO, TEHNIČKO I STRUČNO OSOBLJE</t>
  </si>
  <si>
    <t>IZVOR5.K</t>
  </si>
  <si>
    <t>Plaće za posebne uvjete rada</t>
  </si>
  <si>
    <t>Doprinosi za obvezno osiguranje u slučaju nezaposlenosti-tužbe</t>
  </si>
  <si>
    <t>ŠKOLSKA KUHINJA</t>
  </si>
  <si>
    <t>Uredski materijal i ostali materija.rashodi</t>
  </si>
  <si>
    <t>Materijal za tekuće i inv.održavanje</t>
  </si>
  <si>
    <t>Ostali nespomen.rashodi poslovanja</t>
  </si>
  <si>
    <t>IZVOR4.L</t>
  </si>
  <si>
    <t>Sportska i glazbena oprema</t>
  </si>
  <si>
    <t>PRODUŽENI BORAVAK</t>
  </si>
  <si>
    <t>Uredski materijal i ostali materij. rashodi</t>
  </si>
  <si>
    <t>Tekući projekt T100009</t>
  </si>
  <si>
    <t>OSTALE IZVANUČIONIČKE AKTIVNOSTI</t>
  </si>
  <si>
    <t>3</t>
  </si>
  <si>
    <t>32</t>
  </si>
  <si>
    <t>Tekući projekt T100024</t>
  </si>
  <si>
    <t>OSPOSOBLJAVANJE BEZ ZASNIVANJA RADNOG ODNOSA</t>
  </si>
  <si>
    <t>31</t>
  </si>
  <si>
    <t>311</t>
  </si>
  <si>
    <t>3111</t>
  </si>
  <si>
    <t>321</t>
  </si>
  <si>
    <t>3212</t>
  </si>
  <si>
    <t>Naknade za prijevoz, za rad na terenu i odvojeni život</t>
  </si>
  <si>
    <t>3213</t>
  </si>
  <si>
    <t>Tekući projekt T100012</t>
  </si>
  <si>
    <t>Komunikacijska oprema</t>
  </si>
  <si>
    <t>Oprema za održavanje i zaštitu</t>
  </si>
  <si>
    <t>Instrumenti, uređaji i strojevi</t>
  </si>
  <si>
    <t>Uređaji, strojevi i oprema za ostale namjene</t>
  </si>
  <si>
    <t>Knjige, umjetnička djela i ostale izložbene vrijednosti</t>
  </si>
  <si>
    <t>IZVOR3.3</t>
  </si>
  <si>
    <t>IZVOR6.3</t>
  </si>
  <si>
    <t>Tekući projekt T100013</t>
  </si>
  <si>
    <t>4511</t>
  </si>
  <si>
    <t xml:space="preserve">Tekući projekt T100014 </t>
  </si>
  <si>
    <t>TEKUĆE I INVESTICIJSKO ODRŽAVANJE</t>
  </si>
  <si>
    <t>Usluge tekućeg i investicijs.održavanja</t>
  </si>
  <si>
    <t>Tekući projekt T100020</t>
  </si>
  <si>
    <t>NABAVA UDŽBENIKA ZA UČENIKE</t>
  </si>
  <si>
    <t>Naknade građanima i kućanstvima u naravi</t>
  </si>
  <si>
    <t>Knjige-UDŽBENICI NISU RADNI</t>
  </si>
  <si>
    <t>II POSEBNI DIO</t>
  </si>
  <si>
    <t>PLAN 2022.</t>
  </si>
  <si>
    <t>PLAN ZA 2023.</t>
  </si>
  <si>
    <t>0960 Dodatne usluge u obrazovanju</t>
  </si>
  <si>
    <t>097 Istraživanje i razvoj obrazovanja</t>
  </si>
  <si>
    <t>0970 Istraživanje i razvoj obrazovanja</t>
  </si>
  <si>
    <t>098 Usluge obrazovanja koje nisu drugdje svrstane</t>
  </si>
  <si>
    <t>0980 Usluge obrazovanja koje nisu drugdje svrstane</t>
  </si>
  <si>
    <t xml:space="preserve">                                  A. RAČUN PRIHODA I RASHODA</t>
  </si>
  <si>
    <t xml:space="preserve">                                                         RASHODI POSLOVANJA</t>
  </si>
  <si>
    <t>PLAN ZA 2024.</t>
  </si>
  <si>
    <t>Izvršenje 2022.</t>
  </si>
  <si>
    <t>Plan za 2024.</t>
  </si>
  <si>
    <t>Izvršenje 2022.**</t>
  </si>
  <si>
    <t>Projekcija 
za 2026.</t>
  </si>
  <si>
    <t>Naknade građanima i kućanstvima</t>
  </si>
  <si>
    <t>EUR</t>
  </si>
  <si>
    <t>Ravnateljica: Jasna Horvat, mag.prim.educ.</t>
  </si>
  <si>
    <t>PRSTEN POTPORE VII</t>
  </si>
  <si>
    <t>Tekući projekt T100058</t>
  </si>
  <si>
    <t>PRIHODI POSLOVANJA PREMA IZVORIMA FINANCIRANJA</t>
  </si>
  <si>
    <t>Brojčana oznaka i naziv</t>
  </si>
  <si>
    <t>Plan 2023.</t>
  </si>
  <si>
    <t>1 Opći prihodi i primici</t>
  </si>
  <si>
    <t xml:space="preserve">  1.1 Opći prihodi i primici</t>
  </si>
  <si>
    <t>3 Vlastiti prihodi</t>
  </si>
  <si>
    <t>3.3. Vlastiti prihodi OŠ</t>
  </si>
  <si>
    <t>4 Prihodi za posebne namjene</t>
  </si>
  <si>
    <t>4.1. Decentralizirana sredstva - OŠ</t>
  </si>
  <si>
    <t>4.L. Prihodi za posebne namjene - OŠ</t>
  </si>
  <si>
    <t>5 Pomoći</t>
  </si>
  <si>
    <t>5.Đ. Ministarstvo poljoprivrede</t>
  </si>
  <si>
    <t>5.K. Pomoći - OŠ</t>
  </si>
  <si>
    <t>6 Donacije</t>
  </si>
  <si>
    <t>6.3. Donacije - OŠ</t>
  </si>
  <si>
    <t>RASHODI POSLOVANJA PREMA IZVORIMA FINANCIRANJA</t>
  </si>
  <si>
    <t xml:space="preserve"> 1.1 Opći prihodi i primici</t>
  </si>
  <si>
    <t>4.1. Decentralizirana sredstva-OŠ</t>
  </si>
  <si>
    <t>Dop. za obv. osig.u sl. nez. tužbe</t>
  </si>
  <si>
    <t>OPSKRBA BESP. ZALIHAMA MENST. HIGIJ. POTREPŠTINA</t>
  </si>
  <si>
    <t>IZVOR 5.K</t>
  </si>
  <si>
    <t>Tekuće donacije u naravi</t>
  </si>
  <si>
    <t>Tekući projekt T100040</t>
  </si>
  <si>
    <t>STRUČNO USAVRŠAVANJE DJELATNIKA U ŠKOLSTVU</t>
  </si>
  <si>
    <t xml:space="preserve">Tekući projekt T100016 </t>
  </si>
  <si>
    <t>KNJIGE ZA ŠKOLSKU KNJIŽNICU</t>
  </si>
  <si>
    <t>Rash. za nab. pr. nef. Imovine</t>
  </si>
  <si>
    <t>Rashodi za nab. nef. imovine</t>
  </si>
  <si>
    <t>Naknade članovima povjerenstva</t>
  </si>
  <si>
    <t>IZVOR 4. L.</t>
  </si>
  <si>
    <t>5.k.</t>
  </si>
  <si>
    <t>PLAN  2024.</t>
  </si>
  <si>
    <t>Projekcija 
za 2027.</t>
  </si>
  <si>
    <t>PLAN 2024.</t>
  </si>
  <si>
    <t>PLAN 2025.</t>
  </si>
  <si>
    <t>PLAN  2025.</t>
  </si>
  <si>
    <t>PROJEKCIJA ZA 2027.</t>
  </si>
  <si>
    <t>PLAN ZA 2025.</t>
  </si>
  <si>
    <t xml:space="preserve"> FIN. PLAN 2025.</t>
  </si>
  <si>
    <t xml:space="preserve"> FIN. PLAN  ZA 2025.</t>
  </si>
  <si>
    <t>Izvršenje 2024.**</t>
  </si>
  <si>
    <t>Izvršenje 2024.</t>
  </si>
  <si>
    <t>IZVRŠENJE 2024.</t>
  </si>
  <si>
    <t>FINANCIJSKI PLAN PRORAČUNSKOG KORISNIKA OŠ ANTE KOVAČIĆA MARIJA GORICA
ZA 2026. I PROJEKCIJA ZA 2027. I 2028. GODINU</t>
  </si>
  <si>
    <t xml:space="preserve"> FINANCIJSKI PLAN   OŠ ANTE KOVAČIĆA MARIJA GORICA ZA 2026. I PROJEKCIJA ZA 2027. I 2028.  GODINU</t>
  </si>
  <si>
    <t xml:space="preserve"> FINANCIJSKI PLAN PRORAČUNSKOG KORISNIKA OŠ ANTE KOVAČIĆA MARIJA GORICA
ZA 2026. I PROJEKCIJA ZA 2027. I 2028. GODINU</t>
  </si>
  <si>
    <t xml:space="preserve"> FINANCIJSKI  PLAN OŠ ANTE KOVAČIĆA MARIJA GORICA ZA 2026. I PROJEKCIJA ZA 2027. I 2028. GODINU
</t>
  </si>
  <si>
    <t xml:space="preserve"> FINANCIJSKI PLAN PRORAČUNSKOG KORISNIKA OŠ ANTE KOVAČIĆA MARIJA GORICA ZA 2026. I PROJEK. ZA 2027. I 2028.</t>
  </si>
  <si>
    <t>PLAN ZA 2026</t>
  </si>
  <si>
    <t>PROJEKCIJA ZA 2028.</t>
  </si>
  <si>
    <t>PLAN ZA 2026.</t>
  </si>
  <si>
    <t>Projekcija 
za 2028.</t>
  </si>
  <si>
    <t>PLAN 2026.</t>
  </si>
  <si>
    <t>FIN. PLAN ZA 2026.</t>
  </si>
  <si>
    <t xml:space="preserve">  FIN. PLAN 2026.</t>
  </si>
  <si>
    <t>PLAN  2026.</t>
  </si>
  <si>
    <t>FIN. PLAN 2026.</t>
  </si>
  <si>
    <t>6.3</t>
  </si>
  <si>
    <t>Izvor 561</t>
  </si>
  <si>
    <t>Europski soc. fond plus</t>
  </si>
  <si>
    <t>Stručno usavršavanje  zaposlenika</t>
  </si>
  <si>
    <t>Izvor 5012</t>
  </si>
  <si>
    <t>Nacionalno sufin. EU projekta</t>
  </si>
  <si>
    <t>561-5012 EU</t>
  </si>
  <si>
    <t>Europski soc. Fond</t>
  </si>
  <si>
    <t>Nacionalno suf. EU projekta</t>
  </si>
  <si>
    <t xml:space="preserve">OŠ ANTE KOVAČIĆA MARIJA GORICA SANACIJA ZGRADE-DOGRADNJA          </t>
  </si>
  <si>
    <t>Kapitalni projekt K100180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</si>
</sst>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i/>
      <sz val="8"/>
      <name val="Arial"/>
      <family val="2"/>
      <charset val="238"/>
    </font>
    <font>
      <sz val="10"/>
      <color rgb="FF7030A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C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C0000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b/>
      <sz val="7"/>
      <color rgb="FFC00000"/>
      <name val="Arial"/>
      <family val="2"/>
      <charset val="238"/>
    </font>
    <font>
      <b/>
      <sz val="10"/>
      <color rgb="FFFF0000"/>
      <name val="Arial"/>
      <family val="2"/>
    </font>
    <font>
      <sz val="10"/>
      <color indexed="8"/>
      <name val="Arial"/>
      <family val="2"/>
    </font>
    <font>
      <b/>
      <sz val="8"/>
      <color rgb="FFFF0000"/>
      <name val="Arial"/>
      <family val="2"/>
      <charset val="238"/>
    </font>
    <font>
      <b/>
      <sz val="10"/>
      <color rgb="FF000000"/>
      <name val="Arial"/>
      <family val="2"/>
    </font>
    <font>
      <b/>
      <sz val="8"/>
      <color rgb="FFFF0000"/>
      <name val="Arial"/>
      <family val="2"/>
    </font>
    <font>
      <sz val="10"/>
      <color rgb="FF00000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8"/>
      <color indexed="8"/>
      <name val="Arial"/>
      <family val="2"/>
    </font>
    <font>
      <b/>
      <sz val="10"/>
      <color rgb="FFC00000"/>
      <name val="Arial"/>
      <family val="2"/>
    </font>
    <font>
      <b/>
      <sz val="8"/>
      <color rgb="FFC00000"/>
      <name val="Arial"/>
      <family val="2"/>
    </font>
    <font>
      <b/>
      <sz val="8"/>
      <color rgb="FF000000"/>
      <name val="Arial"/>
      <family val="2"/>
    </font>
    <font>
      <b/>
      <i/>
      <sz val="10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name val="Arial"/>
      <family val="2"/>
      <charset val="238"/>
    </font>
    <font>
      <sz val="8"/>
      <color rgb="FF7030A0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  <charset val="238"/>
    </font>
    <font>
      <sz val="10"/>
      <color theme="1"/>
      <name val="Arial"/>
      <family val="2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color rgb="FFC00000"/>
      <name val="Arial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1C1FF"/>
        <bgColor rgb="FFC1C1FF"/>
      </patternFill>
    </fill>
    <fill>
      <patternFill patternType="solid">
        <fgColor rgb="FFE1E1FF"/>
        <bgColor rgb="FFE1E1FF"/>
      </patternFill>
    </fill>
    <fill>
      <patternFill patternType="solid">
        <fgColor theme="2"/>
        <bgColor rgb="FFE1E1FF"/>
      </patternFill>
    </fill>
    <fill>
      <patternFill patternType="solid">
        <fgColor theme="0"/>
        <bgColor rgb="FFE1E1FF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C1C1FF"/>
      </patternFill>
    </fill>
    <fill>
      <patternFill patternType="solid">
        <fgColor rgb="FFFFFF00"/>
        <bgColor rgb="FFE1E1FF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47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3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0" fontId="11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7" fillId="0" borderId="0" xfId="0" quotePrefix="1" applyFont="1" applyAlignment="1">
      <alignment horizontal="left" wrapText="1"/>
    </xf>
    <xf numFmtId="0" fontId="8" fillId="0" borderId="0" xfId="0" applyFont="1" applyAlignment="1">
      <alignment wrapText="1"/>
    </xf>
    <xf numFmtId="3" fontId="5" fillId="0" borderId="0" xfId="0" applyNumberFormat="1" applyFont="1" applyAlignment="1">
      <alignment horizontal="right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>
      <alignment horizontal="right" wrapText="1"/>
    </xf>
    <xf numFmtId="3" fontId="6" fillId="4" borderId="1" xfId="0" quotePrefix="1" applyNumberFormat="1" applyFont="1" applyFill="1" applyBorder="1" applyAlignment="1">
      <alignment horizontal="right"/>
    </xf>
    <xf numFmtId="3" fontId="6" fillId="4" borderId="3" xfId="0" applyNumberFormat="1" applyFont="1" applyFill="1" applyBorder="1" applyAlignment="1">
      <alignment horizontal="right" wrapText="1"/>
    </xf>
    <xf numFmtId="3" fontId="6" fillId="3" borderId="1" xfId="0" quotePrefix="1" applyNumberFormat="1" applyFont="1" applyFill="1" applyBorder="1" applyAlignment="1">
      <alignment horizontal="right"/>
    </xf>
    <xf numFmtId="0" fontId="16" fillId="0" borderId="5" xfId="0" applyFont="1" applyBorder="1" applyAlignment="1">
      <alignment horizontal="right" vertical="center"/>
    </xf>
    <xf numFmtId="0" fontId="11" fillId="3" borderId="1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vertical="center"/>
    </xf>
    <xf numFmtId="0" fontId="17" fillId="4" borderId="4" xfId="0" applyFont="1" applyFill="1" applyBorder="1" applyAlignment="1">
      <alignment horizontal="center" vertical="center" wrapText="1"/>
    </xf>
    <xf numFmtId="0" fontId="18" fillId="2" borderId="3" xfId="0" quotePrefix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/>
    </xf>
    <xf numFmtId="0" fontId="1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1" fillId="6" borderId="3" xfId="0" applyFont="1" applyFill="1" applyBorder="1" applyAlignment="1">
      <alignment horizontal="left" wrapText="1"/>
    </xf>
    <xf numFmtId="0" fontId="11" fillId="6" borderId="3" xfId="0" applyFont="1" applyFill="1" applyBorder="1" applyAlignment="1">
      <alignment wrapText="1"/>
    </xf>
    <xf numFmtId="4" fontId="11" fillId="6" borderId="3" xfId="0" applyNumberFormat="1" applyFont="1" applyFill="1" applyBorder="1"/>
    <xf numFmtId="4" fontId="20" fillId="6" borderId="3" xfId="0" applyNumberFormat="1" applyFont="1" applyFill="1" applyBorder="1"/>
    <xf numFmtId="0" fontId="11" fillId="2" borderId="0" xfId="0" applyFont="1" applyFill="1"/>
    <xf numFmtId="0" fontId="21" fillId="7" borderId="3" xfId="0" applyFont="1" applyFill="1" applyBorder="1" applyAlignment="1">
      <alignment horizontal="left" vertical="center" wrapText="1"/>
    </xf>
    <xf numFmtId="0" fontId="21" fillId="7" borderId="3" xfId="0" applyFont="1" applyFill="1" applyBorder="1" applyAlignment="1">
      <alignment horizontal="left" vertical="center" wrapText="1" readingOrder="1"/>
    </xf>
    <xf numFmtId="4" fontId="22" fillId="7" borderId="3" xfId="0" applyNumberFormat="1" applyFont="1" applyFill="1" applyBorder="1" applyAlignment="1">
      <alignment horizontal="right" vertical="center" wrapText="1" readingOrder="1"/>
    </xf>
    <xf numFmtId="0" fontId="6" fillId="0" borderId="0" xfId="0" applyFont="1"/>
    <xf numFmtId="0" fontId="21" fillId="8" borderId="3" xfId="0" applyFont="1" applyFill="1" applyBorder="1" applyAlignment="1">
      <alignment horizontal="left" vertical="center" wrapText="1"/>
    </xf>
    <xf numFmtId="0" fontId="21" fillId="8" borderId="3" xfId="0" applyFont="1" applyFill="1" applyBorder="1" applyAlignment="1">
      <alignment horizontal="left" vertical="center" wrapText="1" readingOrder="1"/>
    </xf>
    <xf numFmtId="4" fontId="22" fillId="8" borderId="3" xfId="0" applyNumberFormat="1" applyFont="1" applyFill="1" applyBorder="1" applyAlignment="1">
      <alignment horizontal="right" vertical="center" wrapText="1" readingOrder="1"/>
    </xf>
    <xf numFmtId="0" fontId="23" fillId="8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>
      <alignment wrapText="1"/>
    </xf>
    <xf numFmtId="4" fontId="6" fillId="0" borderId="3" xfId="0" applyNumberFormat="1" applyFont="1" applyBorder="1" applyAlignment="1">
      <alignment horizontal="right"/>
    </xf>
    <xf numFmtId="0" fontId="24" fillId="0" borderId="0" xfId="0" applyFont="1"/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4" fontId="3" fillId="0" borderId="3" xfId="0" applyNumberFormat="1" applyFont="1" applyBorder="1" applyAlignment="1">
      <alignment horizontal="right"/>
    </xf>
    <xf numFmtId="0" fontId="22" fillId="8" borderId="3" xfId="0" applyFont="1" applyFill="1" applyBorder="1" applyAlignment="1">
      <alignment horizontal="left" vertical="center" wrapText="1"/>
    </xf>
    <xf numFmtId="0" fontId="22" fillId="8" borderId="3" xfId="0" applyFont="1" applyFill="1" applyBorder="1" applyAlignment="1">
      <alignment horizontal="left" vertical="center" wrapText="1" readingOrder="1"/>
    </xf>
    <xf numFmtId="0" fontId="22" fillId="7" borderId="3" xfId="0" applyFont="1" applyFill="1" applyBorder="1" applyAlignment="1">
      <alignment horizontal="left" vertical="center" wrapText="1"/>
    </xf>
    <xf numFmtId="0" fontId="22" fillId="7" borderId="3" xfId="0" applyFont="1" applyFill="1" applyBorder="1" applyAlignment="1">
      <alignment horizontal="left" vertical="center" wrapText="1" readingOrder="1"/>
    </xf>
    <xf numFmtId="0" fontId="25" fillId="9" borderId="3" xfId="0" applyFont="1" applyFill="1" applyBorder="1" applyAlignment="1">
      <alignment horizontal="left" vertical="center" wrapText="1"/>
    </xf>
    <xf numFmtId="0" fontId="24" fillId="0" borderId="3" xfId="0" applyFont="1" applyBorder="1" applyAlignment="1">
      <alignment horizontal="center" wrapText="1"/>
    </xf>
    <xf numFmtId="0" fontId="24" fillId="0" borderId="3" xfId="0" applyFont="1" applyBorder="1" applyAlignment="1">
      <alignment wrapText="1"/>
    </xf>
    <xf numFmtId="4" fontId="24" fillId="0" borderId="3" xfId="0" applyNumberFormat="1" applyFont="1" applyBorder="1" applyAlignment="1">
      <alignment horizontal="right"/>
    </xf>
    <xf numFmtId="4" fontId="26" fillId="7" borderId="3" xfId="0" applyNumberFormat="1" applyFont="1" applyFill="1" applyBorder="1" applyAlignment="1">
      <alignment horizontal="right" vertical="center" wrapText="1" readingOrder="1"/>
    </xf>
    <xf numFmtId="0" fontId="11" fillId="0" borderId="3" xfId="0" applyFont="1" applyBorder="1" applyAlignment="1">
      <alignment horizontal="center" wrapText="1"/>
    </xf>
    <xf numFmtId="0" fontId="11" fillId="0" borderId="3" xfId="0" applyFont="1" applyBorder="1" applyAlignment="1">
      <alignment wrapText="1"/>
    </xf>
    <xf numFmtId="4" fontId="11" fillId="0" borderId="3" xfId="0" applyNumberFormat="1" applyFont="1" applyBorder="1" applyAlignment="1">
      <alignment horizontal="right"/>
    </xf>
    <xf numFmtId="0" fontId="26" fillId="8" borderId="3" xfId="0" applyFont="1" applyFill="1" applyBorder="1" applyAlignment="1">
      <alignment horizontal="left" vertical="center" wrapText="1"/>
    </xf>
    <xf numFmtId="4" fontId="11" fillId="8" borderId="3" xfId="0" applyNumberFormat="1" applyFont="1" applyFill="1" applyBorder="1" applyAlignment="1">
      <alignment horizontal="right" vertical="center" wrapText="1" readingOrder="1"/>
    </xf>
    <xf numFmtId="4" fontId="27" fillId="7" borderId="3" xfId="0" applyNumberFormat="1" applyFont="1" applyFill="1" applyBorder="1" applyAlignment="1">
      <alignment horizontal="right" vertical="center" wrapText="1" readingOrder="1"/>
    </xf>
    <xf numFmtId="0" fontId="28" fillId="0" borderId="3" xfId="0" applyFont="1" applyBorder="1" applyAlignment="1">
      <alignment horizontal="center" wrapText="1"/>
    </xf>
    <xf numFmtId="0" fontId="28" fillId="0" borderId="3" xfId="0" applyFont="1" applyBorder="1" applyAlignment="1">
      <alignment wrapText="1"/>
    </xf>
    <xf numFmtId="4" fontId="22" fillId="10" borderId="3" xfId="0" applyNumberFormat="1" applyFont="1" applyFill="1" applyBorder="1" applyAlignment="1">
      <alignment horizontal="right" vertical="center" wrapText="1" readingOrder="1"/>
    </xf>
    <xf numFmtId="0" fontId="29" fillId="8" borderId="3" xfId="0" applyFont="1" applyFill="1" applyBorder="1" applyAlignment="1">
      <alignment horizontal="left" vertical="center" wrapText="1"/>
    </xf>
    <xf numFmtId="0" fontId="30" fillId="0" borderId="0" xfId="0" quotePrefix="1" applyFont="1"/>
    <xf numFmtId="0" fontId="19" fillId="0" borderId="3" xfId="0" applyFont="1" applyBorder="1" applyAlignment="1">
      <alignment horizontal="center" wrapText="1"/>
    </xf>
    <xf numFmtId="0" fontId="19" fillId="0" borderId="3" xfId="0" applyFont="1" applyBorder="1" applyAlignment="1">
      <alignment wrapText="1"/>
    </xf>
    <xf numFmtId="0" fontId="31" fillId="0" borderId="0" xfId="0" applyFont="1"/>
    <xf numFmtId="0" fontId="26" fillId="8" borderId="3" xfId="0" applyFont="1" applyFill="1" applyBorder="1" applyAlignment="1">
      <alignment horizontal="left" vertical="center" wrapText="1" readingOrder="1"/>
    </xf>
    <xf numFmtId="0" fontId="32" fillId="8" borderId="3" xfId="0" applyFont="1" applyFill="1" applyBorder="1" applyAlignment="1">
      <alignment horizontal="left" vertical="center" wrapText="1"/>
    </xf>
    <xf numFmtId="2" fontId="3" fillId="0" borderId="3" xfId="0" applyNumberFormat="1" applyFont="1" applyBorder="1" applyAlignment="1">
      <alignment horizontal="right"/>
    </xf>
    <xf numFmtId="0" fontId="30" fillId="8" borderId="3" xfId="0" applyFont="1" applyFill="1" applyBorder="1" applyAlignment="1">
      <alignment horizontal="left" vertical="center" wrapText="1"/>
    </xf>
    <xf numFmtId="0" fontId="30" fillId="8" borderId="3" xfId="0" applyFont="1" applyFill="1" applyBorder="1" applyAlignment="1">
      <alignment horizontal="left" vertical="center" wrapText="1" readingOrder="1"/>
    </xf>
    <xf numFmtId="4" fontId="33" fillId="8" borderId="3" xfId="0" applyNumberFormat="1" applyFont="1" applyFill="1" applyBorder="1" applyAlignment="1">
      <alignment horizontal="right" vertical="center" wrapText="1" readingOrder="1"/>
    </xf>
    <xf numFmtId="0" fontId="34" fillId="8" borderId="3" xfId="0" applyFont="1" applyFill="1" applyBorder="1" applyAlignment="1">
      <alignment horizontal="left"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4" fontId="36" fillId="0" borderId="3" xfId="0" applyNumberFormat="1" applyFont="1" applyBorder="1" applyAlignment="1">
      <alignment horizontal="right"/>
    </xf>
    <xf numFmtId="0" fontId="33" fillId="0" borderId="3" xfId="0" applyFont="1" applyBorder="1" applyAlignment="1">
      <alignment horizontal="left" vertical="center" wrapText="1" readingOrder="1"/>
    </xf>
    <xf numFmtId="0" fontId="37" fillId="11" borderId="3" xfId="0" applyFont="1" applyFill="1" applyBorder="1" applyAlignment="1">
      <alignment horizontal="center" vertical="center" wrapText="1" readingOrder="1"/>
    </xf>
    <xf numFmtId="0" fontId="37" fillId="11" borderId="3" xfId="0" applyFont="1" applyFill="1" applyBorder="1" applyAlignment="1">
      <alignment vertical="center" wrapText="1" readingOrder="1"/>
    </xf>
    <xf numFmtId="4" fontId="22" fillId="0" borderId="3" xfId="0" applyNumberFormat="1" applyFont="1" applyBorder="1" applyAlignment="1">
      <alignment horizontal="right" vertical="center" wrapText="1" readingOrder="1"/>
    </xf>
    <xf numFmtId="0" fontId="37" fillId="0" borderId="3" xfId="0" applyFont="1" applyBorder="1" applyAlignment="1">
      <alignment horizontal="center" vertical="center" wrapText="1" readingOrder="1"/>
    </xf>
    <xf numFmtId="0" fontId="37" fillId="0" borderId="3" xfId="0" applyFont="1" applyBorder="1" applyAlignment="1">
      <alignment vertical="center" wrapText="1" readingOrder="1"/>
    </xf>
    <xf numFmtId="0" fontId="38" fillId="0" borderId="3" xfId="0" applyFont="1" applyBorder="1" applyAlignment="1">
      <alignment horizontal="center" vertical="center" wrapText="1" readingOrder="1"/>
    </xf>
    <xf numFmtId="0" fontId="38" fillId="0" borderId="3" xfId="0" applyFont="1" applyBorder="1" applyAlignment="1">
      <alignment vertical="center" wrapText="1" readingOrder="1"/>
    </xf>
    <xf numFmtId="0" fontId="37" fillId="11" borderId="3" xfId="0" applyFont="1" applyFill="1" applyBorder="1" applyAlignment="1">
      <alignment horizontal="left" vertical="center" wrapText="1" readingOrder="1"/>
    </xf>
    <xf numFmtId="0" fontId="37" fillId="0" borderId="3" xfId="0" applyFont="1" applyBorder="1" applyAlignment="1">
      <alignment horizontal="left" vertical="center" wrapText="1" readingOrder="1"/>
    </xf>
    <xf numFmtId="0" fontId="38" fillId="0" borderId="3" xfId="0" applyFont="1" applyBorder="1" applyAlignment="1">
      <alignment horizontal="left" vertical="center" wrapText="1" readingOrder="1"/>
    </xf>
    <xf numFmtId="4" fontId="21" fillId="8" borderId="3" xfId="0" applyNumberFormat="1" applyFont="1" applyFill="1" applyBorder="1" applyAlignment="1">
      <alignment horizontal="right" vertical="center" wrapText="1" readingOrder="1"/>
    </xf>
    <xf numFmtId="0" fontId="22" fillId="0" borderId="3" xfId="0" applyFont="1" applyBorder="1" applyAlignment="1">
      <alignment horizontal="left" vertical="center" wrapText="1" readingOrder="1"/>
    </xf>
    <xf numFmtId="0" fontId="21" fillId="10" borderId="3" xfId="0" applyFont="1" applyFill="1" applyBorder="1" applyAlignment="1">
      <alignment horizontal="left" vertical="center" wrapText="1" readingOrder="1"/>
    </xf>
    <xf numFmtId="0" fontId="39" fillId="0" borderId="0" xfId="0" applyFont="1"/>
    <xf numFmtId="0" fontId="40" fillId="8" borderId="3" xfId="0" applyFont="1" applyFill="1" applyBorder="1" applyAlignment="1">
      <alignment horizontal="left" vertical="center" wrapText="1"/>
    </xf>
    <xf numFmtId="0" fontId="40" fillId="8" borderId="3" xfId="0" applyFont="1" applyFill="1" applyBorder="1" applyAlignment="1">
      <alignment horizontal="left" vertical="center" wrapText="1" readingOrder="1"/>
    </xf>
    <xf numFmtId="0" fontId="41" fillId="8" borderId="3" xfId="0" applyFont="1" applyFill="1" applyBorder="1" applyAlignment="1">
      <alignment horizontal="left" vertical="center" wrapText="1"/>
    </xf>
    <xf numFmtId="0" fontId="41" fillId="8" borderId="3" xfId="0" applyFont="1" applyFill="1" applyBorder="1" applyAlignment="1">
      <alignment horizontal="left" vertical="center" wrapText="1" readingOrder="1"/>
    </xf>
    <xf numFmtId="4" fontId="42" fillId="8" borderId="3" xfId="0" applyNumberFormat="1" applyFont="1" applyFill="1" applyBorder="1" applyAlignment="1">
      <alignment horizontal="right" vertical="center" wrapText="1" readingOrder="1"/>
    </xf>
    <xf numFmtId="0" fontId="6" fillId="0" borderId="3" xfId="0" applyFont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6" fillId="0" borderId="3" xfId="0" applyFont="1" applyBorder="1" applyAlignment="1">
      <alignment wrapText="1"/>
    </xf>
    <xf numFmtId="0" fontId="6" fillId="0" borderId="3" xfId="0" applyFont="1" applyBorder="1"/>
    <xf numFmtId="0" fontId="37" fillId="0" borderId="0" xfId="0" applyFont="1" applyAlignment="1">
      <alignment horizontal="left" vertical="center" wrapText="1" readingOrder="1"/>
    </xf>
    <xf numFmtId="0" fontId="6" fillId="0" borderId="3" xfId="0" applyFont="1" applyBorder="1" applyAlignment="1">
      <alignment horizontal="left" wrapText="1"/>
    </xf>
    <xf numFmtId="0" fontId="44" fillId="12" borderId="0" xfId="0" applyFont="1" applyFill="1" applyAlignment="1">
      <alignment horizontal="center" wrapText="1"/>
    </xf>
    <xf numFmtId="0" fontId="45" fillId="12" borderId="0" xfId="0" applyFont="1" applyFill="1" applyAlignment="1">
      <alignment wrapText="1"/>
    </xf>
    <xf numFmtId="0" fontId="45" fillId="12" borderId="0" xfId="0" applyFont="1" applyFill="1"/>
    <xf numFmtId="0" fontId="10" fillId="2" borderId="0" xfId="0" applyFont="1" applyFill="1" applyAlignment="1">
      <alignment horizontal="left" vertical="center" wrapText="1"/>
    </xf>
    <xf numFmtId="3" fontId="3" fillId="2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right" wrapText="1"/>
    </xf>
    <xf numFmtId="0" fontId="17" fillId="4" borderId="3" xfId="0" applyFont="1" applyFill="1" applyBorder="1" applyAlignment="1">
      <alignment horizontal="center" vertical="center" wrapText="1"/>
    </xf>
    <xf numFmtId="0" fontId="46" fillId="0" borderId="0" xfId="0" applyFont="1"/>
    <xf numFmtId="0" fontId="20" fillId="2" borderId="3" xfId="0" applyFont="1" applyFill="1" applyBorder="1" applyAlignment="1">
      <alignment horizontal="left" vertical="center" wrapText="1"/>
    </xf>
    <xf numFmtId="3" fontId="47" fillId="2" borderId="3" xfId="0" applyNumberFormat="1" applyFont="1" applyFill="1" applyBorder="1" applyAlignment="1">
      <alignment horizontal="right"/>
    </xf>
    <xf numFmtId="0" fontId="48" fillId="2" borderId="3" xfId="0" applyFont="1" applyFill="1" applyBorder="1" applyAlignment="1">
      <alignment horizontal="left" vertical="center" wrapText="1"/>
    </xf>
    <xf numFmtId="3" fontId="47" fillId="2" borderId="4" xfId="0" applyNumberFormat="1" applyFont="1" applyFill="1" applyBorder="1" applyAlignment="1">
      <alignment horizontal="right"/>
    </xf>
    <xf numFmtId="0" fontId="48" fillId="2" borderId="3" xfId="0" quotePrefix="1" applyFont="1" applyFill="1" applyBorder="1" applyAlignment="1">
      <alignment horizontal="left" vertical="center"/>
    </xf>
    <xf numFmtId="0" fontId="20" fillId="2" borderId="3" xfId="0" quotePrefix="1" applyFont="1" applyFill="1" applyBorder="1" applyAlignment="1">
      <alignment horizontal="left" vertical="center"/>
    </xf>
    <xf numFmtId="0" fontId="18" fillId="2" borderId="3" xfId="0" quotePrefix="1" applyFont="1" applyFill="1" applyBorder="1" applyAlignment="1">
      <alignment horizontal="left" vertical="center" wrapText="1"/>
    </xf>
    <xf numFmtId="0" fontId="20" fillId="2" borderId="3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vertical="center" wrapText="1"/>
    </xf>
    <xf numFmtId="0" fontId="48" fillId="2" borderId="3" xfId="0" applyFont="1" applyFill="1" applyBorder="1" applyAlignment="1">
      <alignment vertical="center" wrapText="1"/>
    </xf>
    <xf numFmtId="16" fontId="48" fillId="2" borderId="3" xfId="0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47" fillId="0" borderId="0" xfId="0" applyFont="1" applyAlignment="1">
      <alignment vertical="center" wrapText="1"/>
    </xf>
    <xf numFmtId="3" fontId="48" fillId="5" borderId="3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>
      <alignment horizontal="right"/>
    </xf>
    <xf numFmtId="3" fontId="49" fillId="2" borderId="3" xfId="0" applyNumberFormat="1" applyFont="1" applyFill="1" applyBorder="1" applyAlignment="1">
      <alignment horizontal="right"/>
    </xf>
    <xf numFmtId="3" fontId="48" fillId="2" borderId="4" xfId="0" applyNumberFormat="1" applyFont="1" applyFill="1" applyBorder="1" applyAlignment="1">
      <alignment horizontal="right"/>
    </xf>
    <xf numFmtId="16" fontId="18" fillId="2" borderId="3" xfId="0" quotePrefix="1" applyNumberFormat="1" applyFont="1" applyFill="1" applyBorder="1" applyAlignment="1">
      <alignment horizontal="left" vertical="center"/>
    </xf>
    <xf numFmtId="3" fontId="49" fillId="5" borderId="3" xfId="0" applyNumberFormat="1" applyFont="1" applyFill="1" applyBorder="1" applyAlignment="1">
      <alignment horizontal="right"/>
    </xf>
    <xf numFmtId="0" fontId="6" fillId="0" borderId="0" xfId="0" applyFont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4" fontId="3" fillId="5" borderId="3" xfId="0" applyNumberFormat="1" applyFont="1" applyFill="1" applyBorder="1" applyAlignment="1">
      <alignment horizontal="right"/>
    </xf>
    <xf numFmtId="4" fontId="6" fillId="5" borderId="3" xfId="0" applyNumberFormat="1" applyFont="1" applyFill="1" applyBorder="1" applyAlignment="1">
      <alignment horizontal="right"/>
    </xf>
    <xf numFmtId="3" fontId="20" fillId="2" borderId="4" xfId="0" applyNumberFormat="1" applyFont="1" applyFill="1" applyBorder="1" applyAlignment="1">
      <alignment horizontal="right"/>
    </xf>
    <xf numFmtId="3" fontId="20" fillId="2" borderId="3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>
      <alignment horizontal="right"/>
    </xf>
    <xf numFmtId="4" fontId="11" fillId="2" borderId="3" xfId="0" applyNumberFormat="1" applyFont="1" applyFill="1" applyBorder="1" applyAlignment="1">
      <alignment horizontal="right"/>
    </xf>
    <xf numFmtId="0" fontId="3" fillId="0" borderId="0" xfId="0" applyFont="1" applyAlignment="1">
      <alignment horizontal="center" wrapText="1"/>
    </xf>
    <xf numFmtId="0" fontId="6" fillId="0" borderId="3" xfId="0" applyFont="1" applyBorder="1" applyAlignment="1">
      <alignment horizontal="left" vertical="center" wrapText="1"/>
    </xf>
    <xf numFmtId="4" fontId="11" fillId="2" borderId="4" xfId="0" applyNumberFormat="1" applyFont="1" applyFill="1" applyBorder="1" applyAlignment="1">
      <alignment horizontal="right"/>
    </xf>
    <xf numFmtId="4" fontId="11" fillId="2" borderId="3" xfId="0" applyNumberFormat="1" applyFont="1" applyFill="1" applyBorder="1" applyAlignment="1">
      <alignment horizontal="right" vertical="center" wrapText="1"/>
    </xf>
    <xf numFmtId="0" fontId="11" fillId="2" borderId="3" xfId="0" applyFont="1" applyFill="1" applyBorder="1" applyAlignment="1">
      <alignment vertical="center" wrapText="1"/>
    </xf>
    <xf numFmtId="4" fontId="11" fillId="0" borderId="3" xfId="0" applyNumberFormat="1" applyFont="1" applyBorder="1" applyAlignment="1">
      <alignment horizontal="right" vertical="center" wrapText="1"/>
    </xf>
    <xf numFmtId="0" fontId="10" fillId="2" borderId="3" xfId="0" quotePrefix="1" applyFont="1" applyFill="1" applyBorder="1" applyAlignment="1">
      <alignment horizontal="left" vertical="center"/>
    </xf>
    <xf numFmtId="4" fontId="9" fillId="2" borderId="4" xfId="0" applyNumberFormat="1" applyFont="1" applyFill="1" applyBorder="1" applyAlignment="1">
      <alignment horizontal="right"/>
    </xf>
    <xf numFmtId="0" fontId="11" fillId="2" borderId="3" xfId="0" quotePrefix="1" applyFont="1" applyFill="1" applyBorder="1" applyAlignment="1">
      <alignment horizontal="left" vertical="center"/>
    </xf>
    <xf numFmtId="0" fontId="11" fillId="2" borderId="3" xfId="0" quotePrefix="1" applyFont="1" applyFill="1" applyBorder="1" applyAlignment="1">
      <alignment horizontal="left" vertical="center" wrapText="1"/>
    </xf>
    <xf numFmtId="0" fontId="50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4" fontId="51" fillId="2" borderId="4" xfId="0" applyNumberFormat="1" applyFont="1" applyFill="1" applyBorder="1" applyAlignment="1">
      <alignment horizontal="right"/>
    </xf>
    <xf numFmtId="4" fontId="51" fillId="2" borderId="3" xfId="0" applyNumberFormat="1" applyFont="1" applyFill="1" applyBorder="1" applyAlignment="1">
      <alignment horizontal="right"/>
    </xf>
    <xf numFmtId="4" fontId="52" fillId="2" borderId="4" xfId="0" applyNumberFormat="1" applyFont="1" applyFill="1" applyBorder="1" applyAlignment="1">
      <alignment horizontal="right"/>
    </xf>
    <xf numFmtId="4" fontId="52" fillId="2" borderId="3" xfId="0" applyNumberFormat="1" applyFont="1" applyFill="1" applyBorder="1" applyAlignment="1">
      <alignment horizontal="right"/>
    </xf>
    <xf numFmtId="0" fontId="9" fillId="2" borderId="3" xfId="0" applyFont="1" applyFill="1" applyBorder="1" applyAlignment="1">
      <alignment vertical="center" wrapText="1"/>
    </xf>
    <xf numFmtId="0" fontId="53" fillId="9" borderId="3" xfId="0" applyFont="1" applyFill="1" applyBorder="1" applyAlignment="1">
      <alignment horizontal="left" vertical="center" wrapText="1"/>
    </xf>
    <xf numFmtId="0" fontId="27" fillId="8" borderId="3" xfId="0" applyFont="1" applyFill="1" applyBorder="1" applyAlignment="1">
      <alignment horizontal="left" vertical="center" wrapText="1"/>
    </xf>
    <xf numFmtId="3" fontId="48" fillId="13" borderId="3" xfId="0" applyNumberFormat="1" applyFont="1" applyFill="1" applyBorder="1" applyAlignment="1">
      <alignment horizontal="right"/>
    </xf>
    <xf numFmtId="4" fontId="54" fillId="2" borderId="4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right"/>
    </xf>
    <xf numFmtId="4" fontId="11" fillId="14" borderId="3" xfId="0" applyNumberFormat="1" applyFont="1" applyFill="1" applyBorder="1" applyAlignment="1">
      <alignment horizontal="right" vertical="center" wrapText="1"/>
    </xf>
    <xf numFmtId="3" fontId="9" fillId="2" borderId="3" xfId="0" applyNumberFormat="1" applyFont="1" applyFill="1" applyBorder="1" applyAlignment="1">
      <alignment horizontal="right"/>
    </xf>
    <xf numFmtId="3" fontId="11" fillId="3" borderId="3" xfId="0" applyNumberFormat="1" applyFont="1" applyFill="1" applyBorder="1" applyAlignment="1">
      <alignment horizontal="right"/>
    </xf>
    <xf numFmtId="3" fontId="11" fillId="2" borderId="1" xfId="0" quotePrefix="1" applyNumberFormat="1" applyFont="1" applyFill="1" applyBorder="1" applyAlignment="1">
      <alignment horizontal="right"/>
    </xf>
    <xf numFmtId="0" fontId="17" fillId="2" borderId="4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4" fontId="51" fillId="2" borderId="4" xfId="0" applyNumberFormat="1" applyFont="1" applyFill="1" applyBorder="1" applyAlignment="1">
      <alignment vertical="center" wrapText="1"/>
    </xf>
    <xf numFmtId="4" fontId="51" fillId="2" borderId="3" xfId="0" applyNumberFormat="1" applyFont="1" applyFill="1" applyBorder="1" applyAlignment="1">
      <alignment horizontal="right" vertical="center" wrapText="1"/>
    </xf>
    <xf numFmtId="4" fontId="6" fillId="2" borderId="3" xfId="0" applyNumberFormat="1" applyFont="1" applyFill="1" applyBorder="1" applyAlignment="1">
      <alignment horizontal="right"/>
    </xf>
    <xf numFmtId="4" fontId="22" fillId="15" borderId="3" xfId="0" applyNumberFormat="1" applyFont="1" applyFill="1" applyBorder="1" applyAlignment="1">
      <alignment horizontal="right" vertical="center" wrapText="1" readingOrder="1"/>
    </xf>
    <xf numFmtId="4" fontId="9" fillId="0" borderId="3" xfId="0" applyNumberFormat="1" applyFont="1" applyBorder="1" applyAlignment="1">
      <alignment horizontal="right"/>
    </xf>
    <xf numFmtId="4" fontId="11" fillId="7" borderId="3" xfId="0" applyNumberFormat="1" applyFont="1" applyFill="1" applyBorder="1" applyAlignment="1">
      <alignment horizontal="right" vertical="center" wrapText="1" readingOrder="1"/>
    </xf>
    <xf numFmtId="4" fontId="11" fillId="10" borderId="3" xfId="0" applyNumberFormat="1" applyFont="1" applyFill="1" applyBorder="1" applyAlignment="1">
      <alignment horizontal="right" vertical="center" wrapText="1" readingOrder="1"/>
    </xf>
    <xf numFmtId="0" fontId="55" fillId="12" borderId="0" xfId="0" applyFont="1" applyFill="1"/>
    <xf numFmtId="4" fontId="56" fillId="0" borderId="3" xfId="0" applyNumberFormat="1" applyFont="1" applyBorder="1" applyAlignment="1">
      <alignment horizontal="right"/>
    </xf>
    <xf numFmtId="4" fontId="26" fillId="8" borderId="3" xfId="0" applyNumberFormat="1" applyFont="1" applyFill="1" applyBorder="1" applyAlignment="1">
      <alignment horizontal="right" vertical="center" wrapText="1" readingOrder="1"/>
    </xf>
    <xf numFmtId="4" fontId="26" fillId="0" borderId="3" xfId="0" applyNumberFormat="1" applyFont="1" applyBorder="1" applyAlignment="1">
      <alignment horizontal="right"/>
    </xf>
    <xf numFmtId="4" fontId="56" fillId="2" borderId="3" xfId="0" applyNumberFormat="1" applyFont="1" applyFill="1" applyBorder="1" applyAlignment="1">
      <alignment horizontal="right"/>
    </xf>
    <xf numFmtId="3" fontId="57" fillId="2" borderId="4" xfId="0" applyNumberFormat="1" applyFont="1" applyFill="1" applyBorder="1" applyAlignment="1">
      <alignment horizontal="right"/>
    </xf>
    <xf numFmtId="3" fontId="57" fillId="2" borderId="3" xfId="0" applyNumberFormat="1" applyFont="1" applyFill="1" applyBorder="1" applyAlignment="1">
      <alignment horizontal="right"/>
    </xf>
    <xf numFmtId="4" fontId="11" fillId="5" borderId="3" xfId="0" applyNumberFormat="1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4" fontId="9" fillId="5" borderId="3" xfId="0" applyNumberFormat="1" applyFont="1" applyFill="1" applyBorder="1" applyAlignment="1">
      <alignment horizontal="right"/>
    </xf>
    <xf numFmtId="49" fontId="18" fillId="2" borderId="3" xfId="0" quotePrefix="1" applyNumberFormat="1" applyFont="1" applyFill="1" applyBorder="1" applyAlignment="1">
      <alignment horizontal="left" vertical="center"/>
    </xf>
    <xf numFmtId="49" fontId="48" fillId="2" borderId="3" xfId="0" applyNumberFormat="1" applyFont="1" applyFill="1" applyBorder="1" applyAlignment="1">
      <alignment horizontal="left" vertical="center" wrapText="1"/>
    </xf>
    <xf numFmtId="4" fontId="56" fillId="5" borderId="3" xfId="0" applyNumberFormat="1" applyFont="1" applyFill="1" applyBorder="1" applyAlignment="1">
      <alignment horizontal="right"/>
    </xf>
    <xf numFmtId="4" fontId="26" fillId="15" borderId="3" xfId="0" applyNumberFormat="1" applyFont="1" applyFill="1" applyBorder="1" applyAlignment="1">
      <alignment horizontal="right" vertical="center" wrapText="1" readingOrder="1"/>
    </xf>
    <xf numFmtId="4" fontId="22" fillId="16" borderId="3" xfId="0" applyNumberFormat="1" applyFont="1" applyFill="1" applyBorder="1" applyAlignment="1">
      <alignment horizontal="right" vertical="center" wrapText="1" readingOrder="1"/>
    </xf>
    <xf numFmtId="0" fontId="56" fillId="17" borderId="3" xfId="0" applyFont="1" applyFill="1" applyBorder="1" applyAlignment="1">
      <alignment horizontal="center" wrapText="1"/>
    </xf>
    <xf numFmtId="0" fontId="56" fillId="17" borderId="3" xfId="0" applyFont="1" applyFill="1" applyBorder="1" applyAlignment="1">
      <alignment wrapText="1"/>
    </xf>
    <xf numFmtId="4" fontId="3" fillId="17" borderId="3" xfId="0" applyNumberFormat="1" applyFont="1" applyFill="1" applyBorder="1" applyAlignment="1">
      <alignment horizontal="right"/>
    </xf>
    <xf numFmtId="4" fontId="9" fillId="17" borderId="3" xfId="0" applyNumberFormat="1" applyFont="1" applyFill="1" applyBorder="1" applyAlignment="1">
      <alignment horizontal="right"/>
    </xf>
    <xf numFmtId="3" fontId="48" fillId="18" borderId="3" xfId="0" applyNumberFormat="1" applyFont="1" applyFill="1" applyBorder="1" applyAlignment="1">
      <alignment horizontal="right"/>
    </xf>
    <xf numFmtId="0" fontId="14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3" borderId="1" xfId="0" quotePrefix="1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0" fontId="11" fillId="0" borderId="1" xfId="0" quotePrefix="1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13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/>
    </xf>
    <xf numFmtId="0" fontId="17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43" fillId="0" borderId="1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6"/>
  <sheetViews>
    <sheetView workbookViewId="0">
      <selection activeCell="A16" sqref="A16:P16"/>
    </sheetView>
  </sheetViews>
  <sheetFormatPr defaultRowHeight="15" x14ac:dyDescent="0.25"/>
  <cols>
    <col min="5" max="5" width="25.28515625" customWidth="1"/>
    <col min="6" max="6" width="25.28515625" hidden="1" customWidth="1"/>
    <col min="7" max="7" width="25.28515625" customWidth="1"/>
    <col min="8" max="13" width="25.28515625" hidden="1" customWidth="1"/>
    <col min="14" max="14" width="20.7109375" hidden="1" customWidth="1"/>
    <col min="15" max="15" width="19.42578125" customWidth="1"/>
    <col min="16" max="16" width="25.28515625" customWidth="1"/>
    <col min="17" max="17" width="19.5703125" customWidth="1"/>
    <col min="18" max="18" width="16.5703125" customWidth="1"/>
  </cols>
  <sheetData>
    <row r="1" spans="1:18" ht="42" customHeight="1" x14ac:dyDescent="0.25">
      <c r="A1" s="220" t="s">
        <v>328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39"/>
    </row>
    <row r="2" spans="1:18" ht="18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8" ht="15.75" x14ac:dyDescent="0.25">
      <c r="A3" s="220" t="s">
        <v>28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37"/>
      <c r="N3" s="237"/>
      <c r="O3" s="237"/>
      <c r="P3" s="237"/>
      <c r="Q3" s="41"/>
    </row>
    <row r="4" spans="1:18" ht="18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  <c r="N4" s="6"/>
      <c r="O4" s="6"/>
      <c r="P4" s="6"/>
      <c r="Q4" s="6"/>
    </row>
    <row r="5" spans="1:18" ht="18" customHeight="1" x14ac:dyDescent="0.25">
      <c r="A5" s="220" t="s">
        <v>31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40"/>
    </row>
    <row r="6" spans="1:18" ht="18" x14ac:dyDescent="0.25">
      <c r="A6" s="1"/>
      <c r="B6" s="2"/>
      <c r="C6" s="2"/>
      <c r="D6" s="2"/>
      <c r="E6" s="7"/>
      <c r="F6" s="8"/>
      <c r="G6" s="8"/>
      <c r="H6" s="8"/>
      <c r="I6" s="8"/>
      <c r="J6" s="8"/>
      <c r="K6" s="8"/>
      <c r="L6" s="8"/>
      <c r="M6" s="8"/>
      <c r="N6" s="8"/>
      <c r="O6" s="8"/>
      <c r="P6" s="32" t="s">
        <v>45</v>
      </c>
      <c r="Q6" s="32" t="s">
        <v>281</v>
      </c>
    </row>
    <row r="7" spans="1:18" ht="25.5" x14ac:dyDescent="0.25">
      <c r="A7" s="22"/>
      <c r="B7" s="23"/>
      <c r="C7" s="23"/>
      <c r="D7" s="24"/>
      <c r="E7" s="25"/>
      <c r="F7" s="151" t="s">
        <v>278</v>
      </c>
      <c r="G7" s="4" t="s">
        <v>325</v>
      </c>
      <c r="H7" s="4" t="s">
        <v>33</v>
      </c>
      <c r="I7" s="4" t="s">
        <v>33</v>
      </c>
      <c r="J7" s="4" t="s">
        <v>37</v>
      </c>
      <c r="K7" s="4" t="s">
        <v>37</v>
      </c>
      <c r="L7" s="4" t="s">
        <v>277</v>
      </c>
      <c r="M7" s="4" t="s">
        <v>38</v>
      </c>
      <c r="N7" s="4" t="s">
        <v>316</v>
      </c>
      <c r="O7" s="4" t="s">
        <v>323</v>
      </c>
      <c r="P7" s="4" t="s">
        <v>339</v>
      </c>
      <c r="Q7" s="151" t="s">
        <v>317</v>
      </c>
      <c r="R7" s="151" t="s">
        <v>336</v>
      </c>
    </row>
    <row r="8" spans="1:18" x14ac:dyDescent="0.25">
      <c r="A8" s="238" t="s">
        <v>0</v>
      </c>
      <c r="B8" s="233"/>
      <c r="C8" s="233"/>
      <c r="D8" s="233"/>
      <c r="E8" s="239"/>
      <c r="F8" s="26">
        <v>4793996</v>
      </c>
      <c r="G8" s="26">
        <v>945787</v>
      </c>
      <c r="H8" s="26">
        <v>8516238</v>
      </c>
      <c r="I8" s="26">
        <f>H8/7.5345</f>
        <v>1130299.0244873581</v>
      </c>
      <c r="J8" s="26">
        <v>5217546</v>
      </c>
      <c r="K8" s="26">
        <f>J8/7.5345</f>
        <v>692487.35815249849</v>
      </c>
      <c r="L8" s="26">
        <v>963021</v>
      </c>
      <c r="M8" s="26">
        <v>5217546</v>
      </c>
      <c r="N8" s="26">
        <v>973284</v>
      </c>
      <c r="O8" s="184">
        <v>1214799</v>
      </c>
      <c r="P8" s="184">
        <v>2225798</v>
      </c>
      <c r="Q8" s="184">
        <v>1224298</v>
      </c>
      <c r="R8" s="184">
        <v>1224298</v>
      </c>
    </row>
    <row r="9" spans="1:18" x14ac:dyDescent="0.25">
      <c r="A9" s="229" t="s">
        <v>1</v>
      </c>
      <c r="B9" s="222"/>
      <c r="C9" s="222"/>
      <c r="D9" s="222"/>
      <c r="E9" s="235"/>
      <c r="F9" s="27">
        <v>4793996</v>
      </c>
      <c r="G9" s="26">
        <v>945787</v>
      </c>
      <c r="H9" s="27">
        <v>8516238</v>
      </c>
      <c r="I9" s="26">
        <f>H9/7.5345</f>
        <v>1130299.0244873581</v>
      </c>
      <c r="J9" s="27">
        <v>5217546</v>
      </c>
      <c r="K9" s="26">
        <f t="shared" ref="K9:L14" si="0">J9/7.5345</f>
        <v>692487.35815249849</v>
      </c>
      <c r="L9" s="26">
        <v>963021</v>
      </c>
      <c r="M9" s="27">
        <v>5217546</v>
      </c>
      <c r="N9" s="26">
        <v>973284</v>
      </c>
      <c r="O9" s="26">
        <v>1214799</v>
      </c>
      <c r="P9" s="26">
        <v>2225798</v>
      </c>
      <c r="Q9" s="26">
        <v>1224298</v>
      </c>
      <c r="R9" s="26">
        <v>1224298</v>
      </c>
    </row>
    <row r="10" spans="1:18" x14ac:dyDescent="0.25">
      <c r="A10" s="234" t="s">
        <v>2</v>
      </c>
      <c r="B10" s="235"/>
      <c r="C10" s="235"/>
      <c r="D10" s="235"/>
      <c r="E10" s="235"/>
      <c r="F10" s="27"/>
      <c r="G10" s="26">
        <f t="shared" ref="G10:G13" si="1">F10/7.5345</f>
        <v>0</v>
      </c>
      <c r="H10" s="27"/>
      <c r="I10" s="26">
        <f t="shared" ref="I10:I14" si="2">H10/7.5345</f>
        <v>0</v>
      </c>
      <c r="J10" s="27"/>
      <c r="K10" s="26">
        <f t="shared" si="0"/>
        <v>0</v>
      </c>
      <c r="L10" s="26">
        <f t="shared" si="0"/>
        <v>0</v>
      </c>
      <c r="M10" s="27"/>
      <c r="N10" s="26">
        <f>M10/7.5345</f>
        <v>0</v>
      </c>
      <c r="O10" s="26">
        <f>N10/7.5345</f>
        <v>0</v>
      </c>
      <c r="P10" s="26">
        <f>O10/7.5345</f>
        <v>0</v>
      </c>
      <c r="Q10" s="26">
        <f>P10/7.5345</f>
        <v>0</v>
      </c>
      <c r="R10" s="26">
        <f>Q10/7.5345</f>
        <v>0</v>
      </c>
    </row>
    <row r="11" spans="1:18" x14ac:dyDescent="0.25">
      <c r="A11" s="33" t="s">
        <v>3</v>
      </c>
      <c r="B11" s="34"/>
      <c r="C11" s="34"/>
      <c r="D11" s="34"/>
      <c r="E11" s="34"/>
      <c r="F11" s="26">
        <v>4753334</v>
      </c>
      <c r="G11" s="26">
        <v>957047</v>
      </c>
      <c r="H11" s="26">
        <v>8536239</v>
      </c>
      <c r="I11" s="26">
        <v>1132953</v>
      </c>
      <c r="J11" s="26">
        <v>5217546</v>
      </c>
      <c r="K11" s="26">
        <f t="shared" si="0"/>
        <v>692487.35815249849</v>
      </c>
      <c r="L11" s="26">
        <v>963021</v>
      </c>
      <c r="M11" s="26">
        <v>5217546</v>
      </c>
      <c r="N11" s="26">
        <v>973284</v>
      </c>
      <c r="O11" s="26">
        <v>1214799</v>
      </c>
      <c r="P11" s="26">
        <v>2225798</v>
      </c>
      <c r="Q11" s="26">
        <v>1224298</v>
      </c>
      <c r="R11" s="26">
        <v>1224298</v>
      </c>
    </row>
    <row r="12" spans="1:18" x14ac:dyDescent="0.25">
      <c r="A12" s="221" t="s">
        <v>4</v>
      </c>
      <c r="B12" s="222"/>
      <c r="C12" s="222"/>
      <c r="D12" s="222"/>
      <c r="E12" s="222"/>
      <c r="F12" s="27">
        <v>4753334</v>
      </c>
      <c r="G12" s="26">
        <v>957047</v>
      </c>
      <c r="H12" s="27">
        <v>8536239</v>
      </c>
      <c r="I12" s="26">
        <v>1132953</v>
      </c>
      <c r="J12" s="27">
        <v>5217546</v>
      </c>
      <c r="K12" s="26">
        <f t="shared" si="0"/>
        <v>692487.35815249849</v>
      </c>
      <c r="L12" s="26">
        <v>963021</v>
      </c>
      <c r="M12" s="27">
        <v>5217546</v>
      </c>
      <c r="N12" s="26">
        <v>973284</v>
      </c>
      <c r="O12" s="26">
        <v>1214799</v>
      </c>
      <c r="P12" s="26">
        <v>2225798</v>
      </c>
      <c r="Q12" s="26">
        <v>1224298</v>
      </c>
      <c r="R12" s="26">
        <v>1224298</v>
      </c>
    </row>
    <row r="13" spans="1:18" x14ac:dyDescent="0.25">
      <c r="A13" s="234" t="s">
        <v>5</v>
      </c>
      <c r="B13" s="235"/>
      <c r="C13" s="235"/>
      <c r="D13" s="235"/>
      <c r="E13" s="235"/>
      <c r="F13" s="27"/>
      <c r="G13" s="26">
        <f t="shared" si="1"/>
        <v>0</v>
      </c>
      <c r="H13" s="27"/>
      <c r="I13" s="26">
        <f t="shared" si="2"/>
        <v>0</v>
      </c>
      <c r="J13" s="27"/>
      <c r="K13" s="26">
        <f t="shared" si="0"/>
        <v>0</v>
      </c>
      <c r="L13" s="26">
        <f t="shared" si="0"/>
        <v>0</v>
      </c>
      <c r="M13" s="27"/>
      <c r="N13" s="26">
        <f t="shared" ref="N13:P14" si="3">M13/7.5345</f>
        <v>0</v>
      </c>
      <c r="O13" s="26">
        <f t="shared" si="3"/>
        <v>0</v>
      </c>
      <c r="P13" s="26">
        <f t="shared" si="3"/>
        <v>0</v>
      </c>
      <c r="Q13" s="27">
        <v>0</v>
      </c>
      <c r="R13" s="26">
        <v>0</v>
      </c>
    </row>
    <row r="14" spans="1:18" x14ac:dyDescent="0.25">
      <c r="A14" s="232" t="s">
        <v>6</v>
      </c>
      <c r="B14" s="233"/>
      <c r="C14" s="233"/>
      <c r="D14" s="233"/>
      <c r="E14" s="233"/>
      <c r="F14" s="26">
        <v>40662</v>
      </c>
      <c r="G14" s="26">
        <v>0</v>
      </c>
      <c r="H14" s="26">
        <v>20000</v>
      </c>
      <c r="I14" s="26">
        <f t="shared" si="2"/>
        <v>2654.4561682925209</v>
      </c>
      <c r="J14" s="28">
        <v>0</v>
      </c>
      <c r="K14" s="26">
        <f t="shared" si="0"/>
        <v>0</v>
      </c>
      <c r="L14" s="26">
        <f t="shared" si="0"/>
        <v>0</v>
      </c>
      <c r="M14" s="28">
        <v>0</v>
      </c>
      <c r="N14" s="26">
        <f t="shared" si="3"/>
        <v>0</v>
      </c>
      <c r="O14" s="26">
        <f t="shared" si="3"/>
        <v>0</v>
      </c>
      <c r="P14" s="26">
        <f t="shared" si="3"/>
        <v>0</v>
      </c>
      <c r="Q14" s="28">
        <v>0</v>
      </c>
      <c r="R14" s="26">
        <f t="shared" ref="R14" si="4">Q14/7.5345</f>
        <v>0</v>
      </c>
    </row>
    <row r="15" spans="1:18" ht="18" x14ac:dyDescent="0.25">
      <c r="A15" s="5"/>
      <c r="B15" s="9"/>
      <c r="C15" s="9"/>
      <c r="D15" s="9"/>
      <c r="E15" s="9"/>
      <c r="F15" s="9"/>
      <c r="G15" s="9"/>
      <c r="H15" s="9"/>
      <c r="I15" s="9"/>
      <c r="J15" s="3"/>
      <c r="K15" s="3"/>
      <c r="L15" s="3"/>
      <c r="M15" s="3"/>
      <c r="N15" s="3"/>
      <c r="O15" s="3"/>
      <c r="P15" s="3"/>
      <c r="Q15" s="3"/>
    </row>
    <row r="16" spans="1:18" ht="18" customHeight="1" x14ac:dyDescent="0.25">
      <c r="A16" s="220" t="s">
        <v>32</v>
      </c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40"/>
    </row>
    <row r="17" spans="1:18" ht="18" x14ac:dyDescent="0.25">
      <c r="A17" s="5"/>
      <c r="B17" s="9"/>
      <c r="C17" s="9"/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180" t="s">
        <v>45</v>
      </c>
      <c r="P17" s="3"/>
      <c r="Q17" s="3"/>
      <c r="R17" s="3"/>
    </row>
    <row r="18" spans="1:18" ht="25.5" x14ac:dyDescent="0.25">
      <c r="A18" s="22"/>
      <c r="B18" s="23"/>
      <c r="C18" s="23"/>
      <c r="D18" s="24"/>
      <c r="E18" s="25"/>
      <c r="F18" s="4" t="s">
        <v>276</v>
      </c>
      <c r="G18" s="4" t="s">
        <v>326</v>
      </c>
      <c r="H18" s="4" t="s">
        <v>12</v>
      </c>
      <c r="I18" s="4" t="s">
        <v>12</v>
      </c>
      <c r="J18" s="4" t="s">
        <v>37</v>
      </c>
      <c r="K18" s="4" t="s">
        <v>37</v>
      </c>
      <c r="L18" s="4" t="s">
        <v>277</v>
      </c>
      <c r="M18" s="4" t="s">
        <v>38</v>
      </c>
      <c r="N18" s="4" t="s">
        <v>318</v>
      </c>
      <c r="O18" s="179" t="s">
        <v>319</v>
      </c>
      <c r="P18" s="4" t="s">
        <v>337</v>
      </c>
      <c r="Q18" s="4" t="s">
        <v>317</v>
      </c>
      <c r="R18" s="4" t="s">
        <v>336</v>
      </c>
    </row>
    <row r="19" spans="1:18" ht="15.75" customHeight="1" x14ac:dyDescent="0.25">
      <c r="A19" s="229" t="s">
        <v>8</v>
      </c>
      <c r="B19" s="230"/>
      <c r="C19" s="230"/>
      <c r="D19" s="230"/>
      <c r="E19" s="231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1:18" x14ac:dyDescent="0.25">
      <c r="A20" s="229" t="s">
        <v>9</v>
      </c>
      <c r="B20" s="222"/>
      <c r="C20" s="222"/>
      <c r="D20" s="222"/>
      <c r="E20" s="222"/>
      <c r="F20" s="27"/>
      <c r="G20" s="27"/>
      <c r="H20" s="27"/>
      <c r="I20" s="27"/>
      <c r="J20" s="27"/>
      <c r="K20" s="27"/>
      <c r="L20" s="27"/>
      <c r="M20" s="27"/>
      <c r="N20" s="27"/>
      <c r="O20" s="26"/>
      <c r="P20" s="27"/>
      <c r="Q20" s="27"/>
      <c r="R20" s="27"/>
    </row>
    <row r="21" spans="1:18" x14ac:dyDescent="0.25">
      <c r="A21" s="232" t="s">
        <v>10</v>
      </c>
      <c r="B21" s="233"/>
      <c r="C21" s="233"/>
      <c r="D21" s="233"/>
      <c r="E21" s="233"/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/>
      <c r="M21" s="26">
        <v>0</v>
      </c>
      <c r="N21" s="26"/>
      <c r="O21" s="26">
        <v>0</v>
      </c>
      <c r="P21" s="26">
        <v>0</v>
      </c>
      <c r="Q21" s="26">
        <v>0</v>
      </c>
      <c r="R21" s="26">
        <v>0</v>
      </c>
    </row>
    <row r="22" spans="1:18" ht="18" x14ac:dyDescent="0.25">
      <c r="A22" s="21"/>
      <c r="B22" s="9"/>
      <c r="C22" s="9"/>
      <c r="D22" s="9"/>
      <c r="E22" s="9"/>
      <c r="F22" s="9"/>
      <c r="G22" s="9"/>
      <c r="H22" s="9"/>
      <c r="I22" s="9"/>
      <c r="J22" s="3"/>
      <c r="K22" s="3"/>
      <c r="L22" s="3"/>
      <c r="M22" s="3"/>
      <c r="N22" s="3"/>
      <c r="O22" s="3"/>
      <c r="P22" s="3"/>
      <c r="Q22" s="3"/>
    </row>
    <row r="23" spans="1:18" ht="18" customHeight="1" x14ac:dyDescent="0.25">
      <c r="A23" s="220" t="s">
        <v>41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40"/>
    </row>
    <row r="24" spans="1:18" ht="18" x14ac:dyDescent="0.25">
      <c r="A24" s="21"/>
      <c r="B24" s="9"/>
      <c r="C24" s="9"/>
      <c r="D24" s="9"/>
      <c r="E24" s="9"/>
      <c r="F24" s="9"/>
      <c r="G24" s="9"/>
      <c r="H24" s="9"/>
      <c r="I24" s="9"/>
      <c r="J24" s="3"/>
      <c r="K24" s="3"/>
      <c r="L24" s="3"/>
      <c r="M24" s="3"/>
      <c r="N24" s="3"/>
      <c r="O24" s="3"/>
      <c r="P24" s="3"/>
      <c r="Q24" s="3"/>
    </row>
    <row r="25" spans="1:18" ht="25.5" x14ac:dyDescent="0.25">
      <c r="A25" s="22"/>
      <c r="B25" s="23"/>
      <c r="C25" s="23"/>
      <c r="D25" s="24"/>
      <c r="E25" s="25"/>
      <c r="F25" s="4" t="s">
        <v>276</v>
      </c>
      <c r="G25" s="4" t="s">
        <v>326</v>
      </c>
      <c r="H25" s="4" t="s">
        <v>12</v>
      </c>
      <c r="I25" s="4" t="s">
        <v>12</v>
      </c>
      <c r="J25" s="4" t="s">
        <v>37</v>
      </c>
      <c r="K25" s="4" t="s">
        <v>37</v>
      </c>
      <c r="L25" s="4" t="s">
        <v>277</v>
      </c>
      <c r="M25" s="4" t="s">
        <v>38</v>
      </c>
      <c r="N25" s="4" t="s">
        <v>318</v>
      </c>
      <c r="O25" s="4" t="s">
        <v>319</v>
      </c>
      <c r="P25" s="4" t="s">
        <v>337</v>
      </c>
      <c r="Q25" s="4" t="s">
        <v>317</v>
      </c>
      <c r="R25" s="4" t="s">
        <v>336</v>
      </c>
    </row>
    <row r="26" spans="1:18" x14ac:dyDescent="0.25">
      <c r="A26" s="223" t="s">
        <v>34</v>
      </c>
      <c r="B26" s="224"/>
      <c r="C26" s="224"/>
      <c r="D26" s="224"/>
      <c r="E26" s="225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30"/>
      <c r="R26" s="30"/>
    </row>
    <row r="27" spans="1:18" ht="30" customHeight="1" x14ac:dyDescent="0.25">
      <c r="A27" s="226" t="s">
        <v>7</v>
      </c>
      <c r="B27" s="227"/>
      <c r="C27" s="227"/>
      <c r="D27" s="227"/>
      <c r="E27" s="228"/>
      <c r="F27" s="31">
        <v>40662</v>
      </c>
      <c r="G27" s="185">
        <v>11260</v>
      </c>
      <c r="H27" s="31">
        <v>20000</v>
      </c>
      <c r="I27" s="31">
        <f>H27/7.5345</f>
        <v>2654.4561682925209</v>
      </c>
      <c r="J27" s="31"/>
      <c r="K27" s="31"/>
      <c r="L27" s="31"/>
      <c r="M27" s="31"/>
      <c r="N27" s="31"/>
      <c r="O27" s="31"/>
      <c r="P27" s="31"/>
      <c r="Q27" s="28"/>
      <c r="R27" s="28"/>
    </row>
    <row r="30" spans="1:18" x14ac:dyDescent="0.25">
      <c r="A30" s="221" t="s">
        <v>11</v>
      </c>
      <c r="B30" s="222"/>
      <c r="C30" s="222"/>
      <c r="D30" s="222"/>
      <c r="E30" s="222"/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/>
      <c r="M30" s="27">
        <v>0</v>
      </c>
      <c r="N30" s="27"/>
      <c r="O30" s="27">
        <v>0</v>
      </c>
      <c r="P30" s="27">
        <v>0</v>
      </c>
      <c r="Q30" s="27">
        <v>0</v>
      </c>
      <c r="R30" s="27">
        <v>0</v>
      </c>
    </row>
    <row r="31" spans="1:18" ht="11.25" customHeight="1" x14ac:dyDescent="0.25">
      <c r="A31" s="17"/>
      <c r="B31" s="18"/>
      <c r="C31" s="18"/>
      <c r="D31" s="18"/>
      <c r="E31" s="18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1:18" ht="29.25" customHeight="1" x14ac:dyDescent="0.25">
      <c r="A32" s="219" t="s">
        <v>45</v>
      </c>
      <c r="B32" s="219"/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38"/>
    </row>
    <row r="33" spans="1:17" ht="8.25" customHeight="1" x14ac:dyDescent="0.25"/>
    <row r="34" spans="1:17" ht="15" customHeight="1" x14ac:dyDescent="0.25">
      <c r="A34" s="219" t="s">
        <v>35</v>
      </c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38"/>
    </row>
    <row r="35" spans="1:17" ht="8.25" customHeight="1" x14ac:dyDescent="0.25"/>
    <row r="36" spans="1:17" ht="29.25" customHeight="1" x14ac:dyDescent="0.25">
      <c r="A36" s="219" t="s">
        <v>36</v>
      </c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38"/>
    </row>
  </sheetData>
  <mergeCells count="20">
    <mergeCell ref="A12:E12"/>
    <mergeCell ref="A5:P5"/>
    <mergeCell ref="A1:P1"/>
    <mergeCell ref="A3:P3"/>
    <mergeCell ref="A8:E8"/>
    <mergeCell ref="A9:E9"/>
    <mergeCell ref="A10:E10"/>
    <mergeCell ref="A19:E19"/>
    <mergeCell ref="A20:E20"/>
    <mergeCell ref="A21:E21"/>
    <mergeCell ref="A13:E13"/>
    <mergeCell ref="A14:E14"/>
    <mergeCell ref="A16:P16"/>
    <mergeCell ref="A36:P36"/>
    <mergeCell ref="A23:P23"/>
    <mergeCell ref="A32:P32"/>
    <mergeCell ref="A30:E30"/>
    <mergeCell ref="A34:P34"/>
    <mergeCell ref="A26:E26"/>
    <mergeCell ref="A27:E27"/>
  </mergeCells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10"/>
  <sheetViews>
    <sheetView workbookViewId="0">
      <selection activeCell="O211" sqref="O211"/>
    </sheetView>
  </sheetViews>
  <sheetFormatPr defaultRowHeight="15" x14ac:dyDescent="0.25"/>
  <cols>
    <col min="1" max="1" width="4.5703125" customWidth="1"/>
    <col min="2" max="2" width="4.42578125" customWidth="1"/>
    <col min="3" max="3" width="5" customWidth="1"/>
    <col min="4" max="4" width="5.140625" customWidth="1"/>
    <col min="5" max="5" width="5.5703125" customWidth="1"/>
    <col min="6" max="6" width="25.28515625" customWidth="1"/>
    <col min="7" max="7" width="13.7109375" customWidth="1"/>
    <col min="8" max="8" width="13.85546875" hidden="1" customWidth="1"/>
    <col min="9" max="11" width="12" hidden="1" customWidth="1"/>
    <col min="12" max="12" width="12" customWidth="1"/>
    <col min="13" max="13" width="15.140625" customWidth="1"/>
    <col min="14" max="14" width="10.85546875" customWidth="1"/>
    <col min="15" max="15" width="15.28515625" customWidth="1"/>
    <col min="16" max="17" width="25.28515625" customWidth="1"/>
  </cols>
  <sheetData>
    <row r="1" spans="1:18" ht="42" customHeight="1" x14ac:dyDescent="0.25">
      <c r="A1" s="241" t="s">
        <v>329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</row>
    <row r="2" spans="1:18" ht="18" customHeight="1" x14ac:dyDescent="0.25">
      <c r="A2" s="5">
        <v>7.5345000000000004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8" ht="15.75" x14ac:dyDescent="0.25">
      <c r="A3" s="220" t="s">
        <v>45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</row>
    <row r="4" spans="1:18" ht="18" x14ac:dyDescent="0.25">
      <c r="A4" s="5"/>
      <c r="B4" s="5"/>
      <c r="C4" s="5"/>
      <c r="D4" s="5"/>
      <c r="E4" s="5"/>
      <c r="F4" s="5" t="s">
        <v>28</v>
      </c>
      <c r="G4" s="5"/>
      <c r="H4" s="5"/>
      <c r="I4" s="5"/>
      <c r="J4" s="5"/>
      <c r="K4" s="5"/>
      <c r="L4" s="5"/>
      <c r="M4" s="5"/>
      <c r="N4" s="5"/>
      <c r="O4" s="5"/>
      <c r="P4" s="6"/>
      <c r="Q4" s="6"/>
    </row>
    <row r="5" spans="1:18" ht="18" customHeight="1" x14ac:dyDescent="0.25">
      <c r="A5" s="241" t="s">
        <v>273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</row>
    <row r="6" spans="1:18" ht="18" x14ac:dyDescent="0.25">
      <c r="A6" s="5"/>
      <c r="B6" s="5"/>
      <c r="C6" s="5"/>
      <c r="D6" s="5"/>
      <c r="E6" s="5"/>
      <c r="F6" s="150" t="s">
        <v>1</v>
      </c>
      <c r="G6" s="5"/>
      <c r="H6" s="5"/>
      <c r="I6" s="5"/>
      <c r="J6" s="5"/>
      <c r="K6" s="5"/>
      <c r="L6" s="5"/>
      <c r="M6" s="5"/>
      <c r="N6" s="5"/>
      <c r="O6" s="5"/>
      <c r="P6" s="6"/>
      <c r="Q6" s="6"/>
    </row>
    <row r="7" spans="1:18" ht="15.75" x14ac:dyDescent="0.25">
      <c r="A7" s="220" t="s">
        <v>45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</row>
    <row r="8" spans="1:18" ht="18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  <c r="Q8" s="6"/>
    </row>
    <row r="9" spans="1:18" ht="33.75" x14ac:dyDescent="0.25">
      <c r="A9" s="129" t="s">
        <v>15</v>
      </c>
      <c r="B9" s="35" t="s">
        <v>16</v>
      </c>
      <c r="C9" s="35" t="s">
        <v>47</v>
      </c>
      <c r="D9" s="35" t="s">
        <v>46</v>
      </c>
      <c r="E9" s="35" t="s">
        <v>17</v>
      </c>
      <c r="F9" s="35" t="s">
        <v>13</v>
      </c>
      <c r="G9" s="186" t="s">
        <v>326</v>
      </c>
      <c r="H9" s="187" t="s">
        <v>12</v>
      </c>
      <c r="I9" s="187" t="s">
        <v>37</v>
      </c>
      <c r="J9" s="187" t="s">
        <v>277</v>
      </c>
      <c r="K9" s="187" t="s">
        <v>318</v>
      </c>
      <c r="L9" s="188" t="s">
        <v>323</v>
      </c>
      <c r="M9" s="188" t="s">
        <v>341</v>
      </c>
      <c r="N9" s="206" t="s">
        <v>317</v>
      </c>
      <c r="O9" s="206" t="s">
        <v>336</v>
      </c>
      <c r="P9" s="130"/>
      <c r="Q9" s="130"/>
      <c r="R9" s="130"/>
    </row>
    <row r="10" spans="1:18" ht="15.75" customHeight="1" x14ac:dyDescent="0.25">
      <c r="A10" s="131">
        <v>6</v>
      </c>
      <c r="B10" s="131"/>
      <c r="C10" s="131"/>
      <c r="D10" s="131"/>
      <c r="E10" s="131"/>
      <c r="F10" s="131" t="s">
        <v>18</v>
      </c>
      <c r="G10" s="132">
        <f>(SUM(G11,G19,G23,G27,G34))</f>
        <v>945787.39816842519</v>
      </c>
      <c r="H10" s="132">
        <f t="shared" ref="H10:K10" si="0">(SUM(H11,H23,H27,H34))</f>
        <v>1130299.0005972525</v>
      </c>
      <c r="I10" s="132">
        <f t="shared" si="0"/>
        <v>692487.35815249849</v>
      </c>
      <c r="J10" s="145">
        <f t="shared" si="0"/>
        <v>963020.57</v>
      </c>
      <c r="K10" s="145">
        <f t="shared" si="0"/>
        <v>973283.6</v>
      </c>
      <c r="L10" s="145">
        <f>(SUM(L11,L23,L27,L34))</f>
        <v>1214799.3199999998</v>
      </c>
      <c r="M10" s="145">
        <f>(SUM(M11,M23,M27,M34))</f>
        <v>2225797.8899999997</v>
      </c>
      <c r="N10" s="145">
        <f>(SUM(N11,N23,N27,N34))</f>
        <v>1224297.8899999999</v>
      </c>
      <c r="O10" s="145">
        <f>(SUM(O11,O23,O27,O34))</f>
        <v>1224297.8899999999</v>
      </c>
      <c r="P10" s="130"/>
      <c r="Q10" s="130"/>
      <c r="R10" s="130"/>
    </row>
    <row r="11" spans="1:18" ht="22.5" x14ac:dyDescent="0.25">
      <c r="A11" s="131"/>
      <c r="B11" s="131">
        <v>63</v>
      </c>
      <c r="C11" s="133" t="s">
        <v>45</v>
      </c>
      <c r="D11" s="133"/>
      <c r="E11" s="133"/>
      <c r="F11" s="133" t="s">
        <v>39</v>
      </c>
      <c r="G11" s="132">
        <f>(SUM(G12,G15))</f>
        <v>761451</v>
      </c>
      <c r="H11" s="132">
        <f>(SUM(H15))</f>
        <v>677815.38257349527</v>
      </c>
      <c r="I11" s="132">
        <f>(SUM(I15))</f>
        <v>610511.64642643835</v>
      </c>
      <c r="J11" s="132">
        <f t="shared" ref="J11:M11" si="1">(SUM(J14,J15))</f>
        <v>771808</v>
      </c>
      <c r="K11" s="132">
        <f t="shared" si="1"/>
        <v>771808</v>
      </c>
      <c r="L11" s="132">
        <f t="shared" si="1"/>
        <v>843243</v>
      </c>
      <c r="M11" s="132">
        <f t="shared" si="1"/>
        <v>1055331.96</v>
      </c>
      <c r="N11" s="132">
        <f t="shared" ref="N11:O11" si="2">(SUM(N14,N15))</f>
        <v>1055331.96</v>
      </c>
      <c r="O11" s="132">
        <f t="shared" si="2"/>
        <v>1055331.96</v>
      </c>
      <c r="P11" s="130"/>
      <c r="Q11" s="130"/>
      <c r="R11" s="130"/>
    </row>
    <row r="12" spans="1:18" ht="22.5" x14ac:dyDescent="0.25">
      <c r="A12" s="131"/>
      <c r="B12" s="131"/>
      <c r="C12" s="133">
        <v>634</v>
      </c>
      <c r="D12" s="133"/>
      <c r="E12" s="133"/>
      <c r="F12" s="133" t="s">
        <v>72</v>
      </c>
      <c r="G12" s="132">
        <f>(SUM(G13))</f>
        <v>15883</v>
      </c>
      <c r="H12" s="132">
        <v>0</v>
      </c>
      <c r="I12" s="132">
        <v>0</v>
      </c>
      <c r="J12" s="132">
        <v>0</v>
      </c>
      <c r="K12" s="132">
        <v>0</v>
      </c>
      <c r="L12" s="132">
        <v>0</v>
      </c>
      <c r="M12" s="132">
        <v>0</v>
      </c>
      <c r="N12" s="132">
        <v>0</v>
      </c>
      <c r="O12" s="132">
        <v>0</v>
      </c>
      <c r="P12" s="130"/>
      <c r="Q12" s="130"/>
      <c r="R12" s="130"/>
    </row>
    <row r="13" spans="1:18" x14ac:dyDescent="0.25">
      <c r="A13" s="131"/>
      <c r="B13" s="131"/>
      <c r="C13" s="133"/>
      <c r="D13" s="133">
        <v>6341</v>
      </c>
      <c r="E13" s="133"/>
      <c r="F13" s="133" t="s">
        <v>73</v>
      </c>
      <c r="G13" s="134">
        <v>15883</v>
      </c>
      <c r="H13" s="132">
        <v>0</v>
      </c>
      <c r="I13" s="132">
        <v>0</v>
      </c>
      <c r="J13" s="132">
        <v>0</v>
      </c>
      <c r="K13" s="132">
        <v>0</v>
      </c>
      <c r="L13" s="132">
        <v>0</v>
      </c>
      <c r="M13" s="132">
        <v>0</v>
      </c>
      <c r="N13" s="132">
        <v>0</v>
      </c>
      <c r="O13" s="132">
        <v>0</v>
      </c>
      <c r="P13" s="130"/>
      <c r="Q13" s="130"/>
      <c r="R13" s="130"/>
    </row>
    <row r="14" spans="1:18" x14ac:dyDescent="0.25">
      <c r="A14" s="131"/>
      <c r="B14" s="131"/>
      <c r="C14" s="133"/>
      <c r="D14" s="133"/>
      <c r="E14" s="133" t="s">
        <v>50</v>
      </c>
      <c r="F14" s="133" t="s">
        <v>51</v>
      </c>
      <c r="G14" s="132">
        <v>15883</v>
      </c>
      <c r="H14" s="132">
        <v>0</v>
      </c>
      <c r="I14" s="132">
        <v>0</v>
      </c>
      <c r="J14" s="145">
        <v>15927</v>
      </c>
      <c r="K14" s="145">
        <v>15927</v>
      </c>
      <c r="L14" s="145">
        <v>15927</v>
      </c>
      <c r="M14" s="145">
        <v>15927</v>
      </c>
      <c r="N14" s="145">
        <v>15927</v>
      </c>
      <c r="O14" s="145">
        <v>15927</v>
      </c>
      <c r="P14" s="130"/>
      <c r="Q14" s="130"/>
      <c r="R14" s="130"/>
    </row>
    <row r="15" spans="1:18" x14ac:dyDescent="0.25">
      <c r="A15" s="135"/>
      <c r="B15" s="135"/>
      <c r="C15" s="135">
        <v>636</v>
      </c>
      <c r="D15" s="135" t="s">
        <v>45</v>
      </c>
      <c r="E15" s="36" t="s">
        <v>45</v>
      </c>
      <c r="F15" s="36" t="s">
        <v>48</v>
      </c>
      <c r="G15" s="132">
        <f>(SUM(G16,G17))</f>
        <v>745568</v>
      </c>
      <c r="H15" s="132">
        <f t="shared" ref="H15:O15" si="3">(SUM(H16))</f>
        <v>677815.38257349527</v>
      </c>
      <c r="I15" s="132">
        <f t="shared" si="3"/>
        <v>610511.64642643835</v>
      </c>
      <c r="J15" s="132">
        <f t="shared" si="3"/>
        <v>755881</v>
      </c>
      <c r="K15" s="132">
        <f t="shared" si="3"/>
        <v>755881</v>
      </c>
      <c r="L15" s="132">
        <f t="shared" si="3"/>
        <v>827316</v>
      </c>
      <c r="M15" s="132">
        <f t="shared" si="3"/>
        <v>1039404.96</v>
      </c>
      <c r="N15" s="132">
        <f t="shared" si="3"/>
        <v>1039404.96</v>
      </c>
      <c r="O15" s="132">
        <f t="shared" si="3"/>
        <v>1039404.96</v>
      </c>
      <c r="P15" s="130"/>
      <c r="Q15" s="130"/>
      <c r="R15" s="130"/>
    </row>
    <row r="16" spans="1:18" x14ac:dyDescent="0.25">
      <c r="A16" s="135"/>
      <c r="B16" s="135"/>
      <c r="C16" s="136" t="s">
        <v>45</v>
      </c>
      <c r="D16" s="136">
        <v>6361</v>
      </c>
      <c r="E16" s="36" t="s">
        <v>45</v>
      </c>
      <c r="F16" s="36" t="s">
        <v>49</v>
      </c>
      <c r="G16" s="134">
        <v>740401</v>
      </c>
      <c r="H16" s="132">
        <f>(SUM(H18))</f>
        <v>677815.38257349527</v>
      </c>
      <c r="I16" s="132">
        <f>(SUM(I18))</f>
        <v>610511.64642643835</v>
      </c>
      <c r="J16" s="145">
        <v>755881</v>
      </c>
      <c r="K16" s="145">
        <v>755881</v>
      </c>
      <c r="L16" s="145">
        <v>827316</v>
      </c>
      <c r="M16" s="145">
        <v>1039404.96</v>
      </c>
      <c r="N16" s="145">
        <v>1039404.96</v>
      </c>
      <c r="O16" s="145">
        <v>1039404.96</v>
      </c>
      <c r="P16" s="130"/>
      <c r="Q16" s="130"/>
      <c r="R16" s="130"/>
    </row>
    <row r="17" spans="1:18" x14ac:dyDescent="0.25">
      <c r="A17" s="135"/>
      <c r="B17" s="135"/>
      <c r="C17" s="136"/>
      <c r="D17" s="136">
        <v>6362</v>
      </c>
      <c r="E17" s="36"/>
      <c r="F17" s="36" t="s">
        <v>71</v>
      </c>
      <c r="G17" s="134">
        <v>5167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  <c r="M17" s="132">
        <v>0</v>
      </c>
      <c r="N17" s="132">
        <v>0</v>
      </c>
      <c r="O17" s="132">
        <v>0</v>
      </c>
      <c r="P17" s="130"/>
      <c r="Q17" s="130"/>
      <c r="R17" s="130"/>
    </row>
    <row r="18" spans="1:18" x14ac:dyDescent="0.25">
      <c r="A18" s="135"/>
      <c r="B18" s="135"/>
      <c r="C18" s="136"/>
      <c r="D18" s="136"/>
      <c r="E18" s="36" t="s">
        <v>50</v>
      </c>
      <c r="F18" s="36" t="s">
        <v>51</v>
      </c>
      <c r="G18" s="134">
        <v>608593</v>
      </c>
      <c r="H18" s="132">
        <v>677815.38257349527</v>
      </c>
      <c r="I18" s="132">
        <v>610511.64642643835</v>
      </c>
      <c r="J18" s="145">
        <v>755881</v>
      </c>
      <c r="K18" s="145">
        <v>755881</v>
      </c>
      <c r="L18" s="145">
        <v>827315.97</v>
      </c>
      <c r="M18" s="145">
        <v>827315.97</v>
      </c>
      <c r="N18" s="145">
        <v>827315.97</v>
      </c>
      <c r="O18" s="145">
        <v>827315.97</v>
      </c>
      <c r="P18" s="130"/>
      <c r="Q18" s="130"/>
      <c r="R18" s="130"/>
    </row>
    <row r="19" spans="1:18" x14ac:dyDescent="0.25">
      <c r="A19" s="135"/>
      <c r="B19" s="135">
        <v>64</v>
      </c>
      <c r="C19" s="136"/>
      <c r="D19" s="136"/>
      <c r="E19" s="36"/>
      <c r="F19" s="36" t="s">
        <v>74</v>
      </c>
      <c r="G19" s="132">
        <f>(SUM(G20))</f>
        <v>0.39816842524387813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  <c r="M19" s="132">
        <v>0</v>
      </c>
      <c r="N19" s="132">
        <v>0</v>
      </c>
      <c r="O19" s="132">
        <v>0</v>
      </c>
      <c r="P19" s="130"/>
      <c r="Q19" s="130"/>
      <c r="R19" s="130"/>
    </row>
    <row r="20" spans="1:18" x14ac:dyDescent="0.25">
      <c r="A20" s="135"/>
      <c r="B20" s="135"/>
      <c r="C20" s="136">
        <v>641</v>
      </c>
      <c r="D20" s="136"/>
      <c r="E20" s="36"/>
      <c r="F20" s="36" t="s">
        <v>75</v>
      </c>
      <c r="G20" s="132">
        <f>(SUM(G21))</f>
        <v>0.39816842524387813</v>
      </c>
      <c r="H20" s="132">
        <v>0</v>
      </c>
      <c r="I20" s="132">
        <v>0</v>
      </c>
      <c r="J20" s="132">
        <v>0</v>
      </c>
      <c r="K20" s="132">
        <v>0</v>
      </c>
      <c r="L20" s="132">
        <v>0</v>
      </c>
      <c r="M20" s="132">
        <v>0</v>
      </c>
      <c r="N20" s="132">
        <v>0</v>
      </c>
      <c r="O20" s="132">
        <v>0</v>
      </c>
      <c r="P20" s="130"/>
      <c r="Q20" s="130"/>
      <c r="R20" s="130"/>
    </row>
    <row r="21" spans="1:18" x14ac:dyDescent="0.25">
      <c r="A21" s="135"/>
      <c r="B21" s="135"/>
      <c r="C21" s="136"/>
      <c r="D21" s="136">
        <v>6413</v>
      </c>
      <c r="E21" s="36"/>
      <c r="F21" s="36" t="s">
        <v>76</v>
      </c>
      <c r="G21" s="132">
        <f>(SUM(G22))</f>
        <v>0.39816842524387813</v>
      </c>
      <c r="H21" s="132">
        <v>0</v>
      </c>
      <c r="I21" s="132">
        <v>0</v>
      </c>
      <c r="J21" s="132">
        <v>0</v>
      </c>
      <c r="K21" s="132">
        <v>0</v>
      </c>
      <c r="L21" s="132">
        <v>0</v>
      </c>
      <c r="M21" s="132">
        <v>0</v>
      </c>
      <c r="N21" s="132">
        <v>0</v>
      </c>
      <c r="O21" s="132">
        <v>0</v>
      </c>
      <c r="P21" s="130"/>
      <c r="Q21" s="130"/>
      <c r="R21" s="130"/>
    </row>
    <row r="22" spans="1:18" x14ac:dyDescent="0.25">
      <c r="A22" s="135"/>
      <c r="B22" s="135"/>
      <c r="C22" s="136"/>
      <c r="D22" s="136"/>
      <c r="E22" s="36" t="s">
        <v>57</v>
      </c>
      <c r="F22" s="36" t="s">
        <v>58</v>
      </c>
      <c r="G22" s="134">
        <v>0.39816842524387813</v>
      </c>
      <c r="H22" s="132">
        <v>0</v>
      </c>
      <c r="I22" s="132">
        <v>0</v>
      </c>
      <c r="J22" s="132">
        <v>0</v>
      </c>
      <c r="K22" s="132">
        <v>0</v>
      </c>
      <c r="L22" s="132">
        <v>0</v>
      </c>
      <c r="M22" s="132">
        <v>0</v>
      </c>
      <c r="N22" s="132">
        <v>0</v>
      </c>
      <c r="O22" s="132">
        <v>0</v>
      </c>
      <c r="P22" s="130"/>
      <c r="Q22" s="130"/>
      <c r="R22" s="130"/>
    </row>
    <row r="23" spans="1:18" ht="22.5" x14ac:dyDescent="0.25">
      <c r="A23" s="135"/>
      <c r="B23" s="135">
        <v>65</v>
      </c>
      <c r="C23" s="135" t="s">
        <v>45</v>
      </c>
      <c r="D23" s="135"/>
      <c r="E23" s="36"/>
      <c r="F23" s="133" t="s">
        <v>52</v>
      </c>
      <c r="G23" s="132">
        <f t="shared" ref="G23:O25" si="4">(SUM(G24))</f>
        <v>25101</v>
      </c>
      <c r="H23" s="132">
        <f t="shared" si="4"/>
        <v>22562.877430486427</v>
      </c>
      <c r="I23" s="132">
        <f t="shared" si="4"/>
        <v>23890.105514632687</v>
      </c>
      <c r="J23" s="132">
        <f t="shared" si="4"/>
        <v>16626.97</v>
      </c>
      <c r="K23" s="132">
        <f t="shared" si="4"/>
        <v>22627</v>
      </c>
      <c r="L23" s="132">
        <f t="shared" si="4"/>
        <v>35663.61</v>
      </c>
      <c r="M23" s="132">
        <f t="shared" si="4"/>
        <v>36664</v>
      </c>
      <c r="N23" s="132">
        <f t="shared" si="4"/>
        <v>36664</v>
      </c>
      <c r="O23" s="132">
        <f t="shared" si="4"/>
        <v>36664</v>
      </c>
      <c r="P23" s="130"/>
      <c r="Q23" s="130"/>
      <c r="R23" s="130"/>
    </row>
    <row r="24" spans="1:18" x14ac:dyDescent="0.25">
      <c r="A24" s="135"/>
      <c r="B24" s="135"/>
      <c r="C24" s="135">
        <v>652</v>
      </c>
      <c r="D24" s="135"/>
      <c r="E24" s="36" t="s">
        <v>45</v>
      </c>
      <c r="F24" s="137" t="s">
        <v>53</v>
      </c>
      <c r="G24" s="132">
        <f t="shared" si="4"/>
        <v>25101</v>
      </c>
      <c r="H24" s="132">
        <f t="shared" si="4"/>
        <v>22562.877430486427</v>
      </c>
      <c r="I24" s="132">
        <f t="shared" si="4"/>
        <v>23890.105514632687</v>
      </c>
      <c r="J24" s="132">
        <f t="shared" si="4"/>
        <v>16626.97</v>
      </c>
      <c r="K24" s="132">
        <f t="shared" si="4"/>
        <v>22627</v>
      </c>
      <c r="L24" s="132">
        <f t="shared" si="4"/>
        <v>35663.61</v>
      </c>
      <c r="M24" s="132">
        <f t="shared" si="4"/>
        <v>36664</v>
      </c>
      <c r="N24" s="132">
        <f t="shared" si="4"/>
        <v>36664</v>
      </c>
      <c r="O24" s="132">
        <f t="shared" si="4"/>
        <v>36664</v>
      </c>
      <c r="P24" s="130"/>
      <c r="Q24" s="130"/>
      <c r="R24" s="130"/>
    </row>
    <row r="25" spans="1:18" x14ac:dyDescent="0.25">
      <c r="A25" s="138" t="s">
        <v>45</v>
      </c>
      <c r="B25" s="138"/>
      <c r="C25" s="138"/>
      <c r="D25" s="138">
        <v>6526</v>
      </c>
      <c r="E25" s="138"/>
      <c r="F25" s="139" t="s">
        <v>54</v>
      </c>
      <c r="G25" s="132">
        <v>25101</v>
      </c>
      <c r="H25" s="132">
        <f t="shared" si="4"/>
        <v>22562.877430486427</v>
      </c>
      <c r="I25" s="132">
        <f t="shared" si="4"/>
        <v>23890.105514632687</v>
      </c>
      <c r="J25" s="132">
        <f t="shared" si="4"/>
        <v>16626.97</v>
      </c>
      <c r="K25" s="132">
        <f t="shared" si="4"/>
        <v>22627</v>
      </c>
      <c r="L25" s="132">
        <f t="shared" si="4"/>
        <v>35663.61</v>
      </c>
      <c r="M25" s="132">
        <f t="shared" si="4"/>
        <v>36664</v>
      </c>
      <c r="N25" s="132">
        <f t="shared" si="4"/>
        <v>36664</v>
      </c>
      <c r="O25" s="132">
        <f t="shared" si="4"/>
        <v>36664</v>
      </c>
      <c r="P25" s="130"/>
      <c r="Q25" s="130"/>
      <c r="R25" s="130"/>
    </row>
    <row r="26" spans="1:18" x14ac:dyDescent="0.25">
      <c r="A26" s="133"/>
      <c r="B26" s="133"/>
      <c r="C26" s="133" t="s">
        <v>45</v>
      </c>
      <c r="D26" s="133"/>
      <c r="E26" s="133" t="s">
        <v>55</v>
      </c>
      <c r="F26" s="140" t="s">
        <v>56</v>
      </c>
      <c r="G26" s="132">
        <v>25101</v>
      </c>
      <c r="H26" s="132">
        <v>22562.877430486427</v>
      </c>
      <c r="I26" s="132">
        <v>23890.105514632687</v>
      </c>
      <c r="J26" s="145">
        <v>16626.97</v>
      </c>
      <c r="K26" s="145">
        <v>22627</v>
      </c>
      <c r="L26" s="145">
        <v>35663.61</v>
      </c>
      <c r="M26" s="145">
        <v>36664</v>
      </c>
      <c r="N26" s="145">
        <v>36664</v>
      </c>
      <c r="O26" s="145">
        <v>36664</v>
      </c>
      <c r="P26" s="130"/>
      <c r="Q26" s="130"/>
      <c r="R26" s="130"/>
    </row>
    <row r="27" spans="1:18" ht="22.5" x14ac:dyDescent="0.25">
      <c r="A27" s="135"/>
      <c r="B27" s="135">
        <v>66</v>
      </c>
      <c r="C27" s="135" t="s">
        <v>45</v>
      </c>
      <c r="D27" s="135"/>
      <c r="E27" s="36"/>
      <c r="F27" s="133" t="s">
        <v>59</v>
      </c>
      <c r="G27" s="132">
        <f t="shared" ref="G27:J27" si="5">(SUM(G28,G31))</f>
        <v>7639</v>
      </c>
      <c r="H27" s="132">
        <f t="shared" si="5"/>
        <v>7963.3685048775633</v>
      </c>
      <c r="I27" s="132">
        <f t="shared" si="5"/>
        <v>9290.5965890238222</v>
      </c>
      <c r="J27" s="132">
        <f t="shared" si="5"/>
        <v>10290.6</v>
      </c>
      <c r="K27" s="132">
        <f t="shared" ref="K27" si="6">(SUM(K28,K31))</f>
        <v>10290.6</v>
      </c>
      <c r="L27" s="132">
        <f>(SUM(L28,L31))</f>
        <v>12854.710000000001</v>
      </c>
      <c r="M27" s="132">
        <f>(SUM(M28,M31))</f>
        <v>14653.93</v>
      </c>
      <c r="N27" s="132">
        <f>(SUM(N28,N31))</f>
        <v>14653.93</v>
      </c>
      <c r="O27" s="132">
        <f>(SUM(O28,O31))</f>
        <v>14653.93</v>
      </c>
      <c r="P27" s="130"/>
      <c r="Q27" s="130"/>
      <c r="R27" s="130"/>
    </row>
    <row r="28" spans="1:18" ht="22.5" x14ac:dyDescent="0.25">
      <c r="A28" s="135"/>
      <c r="B28" s="135"/>
      <c r="C28" s="135">
        <v>661</v>
      </c>
      <c r="D28" s="135"/>
      <c r="E28" s="36" t="s">
        <v>45</v>
      </c>
      <c r="F28" s="133" t="s">
        <v>59</v>
      </c>
      <c r="G28" s="132">
        <f t="shared" ref="G28:O29" si="7">(SUM(G29))</f>
        <v>5236</v>
      </c>
      <c r="H28" s="132">
        <f t="shared" si="7"/>
        <v>6636.1404207313026</v>
      </c>
      <c r="I28" s="132">
        <f t="shared" si="7"/>
        <v>7963.3685048775624</v>
      </c>
      <c r="J28" s="132">
        <f t="shared" si="7"/>
        <v>7963.37</v>
      </c>
      <c r="K28" s="132">
        <f t="shared" si="7"/>
        <v>7963.37</v>
      </c>
      <c r="L28" s="132">
        <f t="shared" si="7"/>
        <v>8892.93</v>
      </c>
      <c r="M28" s="132">
        <f t="shared" si="7"/>
        <v>9492.93</v>
      </c>
      <c r="N28" s="132">
        <f t="shared" si="7"/>
        <v>9492.93</v>
      </c>
      <c r="O28" s="132">
        <f t="shared" si="7"/>
        <v>9492.93</v>
      </c>
      <c r="P28" s="130"/>
      <c r="Q28" s="130"/>
      <c r="R28" s="130"/>
    </row>
    <row r="29" spans="1:18" x14ac:dyDescent="0.25">
      <c r="A29" s="138" t="s">
        <v>45</v>
      </c>
      <c r="B29" s="138"/>
      <c r="C29" s="138"/>
      <c r="D29" s="138">
        <v>6615</v>
      </c>
      <c r="E29" s="138"/>
      <c r="F29" s="139" t="s">
        <v>60</v>
      </c>
      <c r="G29" s="132">
        <f t="shared" si="7"/>
        <v>5236</v>
      </c>
      <c r="H29" s="132">
        <f t="shared" si="7"/>
        <v>6636.1404207313026</v>
      </c>
      <c r="I29" s="132">
        <f t="shared" si="7"/>
        <v>7963.3685048775624</v>
      </c>
      <c r="J29" s="132">
        <f t="shared" si="7"/>
        <v>7963.37</v>
      </c>
      <c r="K29" s="132">
        <f t="shared" si="7"/>
        <v>7963.37</v>
      </c>
      <c r="L29" s="132">
        <f t="shared" si="7"/>
        <v>8892.93</v>
      </c>
      <c r="M29" s="132">
        <f t="shared" si="7"/>
        <v>9492.93</v>
      </c>
      <c r="N29" s="132">
        <f t="shared" si="7"/>
        <v>9492.93</v>
      </c>
      <c r="O29" s="132">
        <f t="shared" si="7"/>
        <v>9492.93</v>
      </c>
      <c r="P29" s="130"/>
      <c r="Q29" s="130"/>
      <c r="R29" s="130"/>
    </row>
    <row r="30" spans="1:18" x14ac:dyDescent="0.25">
      <c r="A30" s="133"/>
      <c r="B30" s="133"/>
      <c r="C30" s="133" t="s">
        <v>45</v>
      </c>
      <c r="D30" s="133"/>
      <c r="E30" s="141" t="s">
        <v>57</v>
      </c>
      <c r="F30" s="140" t="s">
        <v>58</v>
      </c>
      <c r="G30" s="134">
        <v>5236</v>
      </c>
      <c r="H30" s="132">
        <v>6636.1404207313026</v>
      </c>
      <c r="I30" s="132">
        <v>7963.3685048775624</v>
      </c>
      <c r="J30" s="145">
        <v>7963.37</v>
      </c>
      <c r="K30" s="145">
        <v>7963.37</v>
      </c>
      <c r="L30" s="145">
        <v>8892.93</v>
      </c>
      <c r="M30" s="145">
        <v>9492.93</v>
      </c>
      <c r="N30" s="145">
        <v>9492.93</v>
      </c>
      <c r="O30" s="145">
        <v>9492.93</v>
      </c>
      <c r="P30" s="130"/>
      <c r="Q30" s="130"/>
      <c r="R30" s="130"/>
    </row>
    <row r="31" spans="1:18" ht="22.5" x14ac:dyDescent="0.25">
      <c r="A31" s="133"/>
      <c r="B31" s="133"/>
      <c r="C31" s="133">
        <v>663</v>
      </c>
      <c r="D31" s="133"/>
      <c r="E31" s="141"/>
      <c r="F31" s="140" t="s">
        <v>64</v>
      </c>
      <c r="G31" s="132">
        <f t="shared" ref="G31:O32" si="8">(SUM(G32))</f>
        <v>2403</v>
      </c>
      <c r="H31" s="132">
        <f t="shared" si="8"/>
        <v>1327.2280841462605</v>
      </c>
      <c r="I31" s="132">
        <f t="shared" si="8"/>
        <v>1327.2280841462605</v>
      </c>
      <c r="J31" s="132">
        <f t="shared" si="8"/>
        <v>2327.23</v>
      </c>
      <c r="K31" s="132">
        <f t="shared" si="8"/>
        <v>2327.23</v>
      </c>
      <c r="L31" s="132">
        <f t="shared" si="8"/>
        <v>3961.78</v>
      </c>
      <c r="M31" s="132">
        <f t="shared" si="8"/>
        <v>5161</v>
      </c>
      <c r="N31" s="132">
        <f t="shared" si="8"/>
        <v>5161</v>
      </c>
      <c r="O31" s="132">
        <f t="shared" si="8"/>
        <v>5161</v>
      </c>
      <c r="P31" s="130"/>
      <c r="Q31" s="130"/>
      <c r="R31" s="130"/>
    </row>
    <row r="32" spans="1:18" x14ac:dyDescent="0.25">
      <c r="A32" s="133"/>
      <c r="B32" s="133"/>
      <c r="C32" s="133"/>
      <c r="D32" s="133">
        <v>6631</v>
      </c>
      <c r="E32" s="141"/>
      <c r="F32" s="140" t="s">
        <v>63</v>
      </c>
      <c r="G32" s="132">
        <f t="shared" si="8"/>
        <v>2403</v>
      </c>
      <c r="H32" s="132">
        <f t="shared" si="8"/>
        <v>1327.2280841462605</v>
      </c>
      <c r="I32" s="132">
        <f t="shared" si="8"/>
        <v>1327.2280841462605</v>
      </c>
      <c r="J32" s="132">
        <f t="shared" si="8"/>
        <v>2327.23</v>
      </c>
      <c r="K32" s="132">
        <f t="shared" si="8"/>
        <v>2327.23</v>
      </c>
      <c r="L32" s="132">
        <f t="shared" si="8"/>
        <v>3961.78</v>
      </c>
      <c r="M32" s="132">
        <f t="shared" si="8"/>
        <v>5161</v>
      </c>
      <c r="N32" s="132">
        <f t="shared" si="8"/>
        <v>5161</v>
      </c>
      <c r="O32" s="132">
        <f t="shared" si="8"/>
        <v>5161</v>
      </c>
      <c r="P32" s="130"/>
      <c r="Q32" s="130"/>
      <c r="R32" s="130"/>
    </row>
    <row r="33" spans="1:18" x14ac:dyDescent="0.25">
      <c r="A33" s="133"/>
      <c r="B33" s="133"/>
      <c r="C33" s="133"/>
      <c r="D33" s="133"/>
      <c r="E33" s="141" t="s">
        <v>61</v>
      </c>
      <c r="F33" s="140" t="s">
        <v>62</v>
      </c>
      <c r="G33" s="134">
        <v>2403</v>
      </c>
      <c r="H33" s="132">
        <v>1327.2280841462605</v>
      </c>
      <c r="I33" s="132">
        <v>1327.2280841462605</v>
      </c>
      <c r="J33" s="145">
        <v>2327.23</v>
      </c>
      <c r="K33" s="145">
        <v>2327.23</v>
      </c>
      <c r="L33" s="145">
        <v>3961.78</v>
      </c>
      <c r="M33" s="145">
        <v>5161</v>
      </c>
      <c r="N33" s="145">
        <v>5161</v>
      </c>
      <c r="O33" s="145">
        <v>5161</v>
      </c>
      <c r="P33" s="130"/>
      <c r="Q33" s="130"/>
      <c r="R33" s="130"/>
    </row>
    <row r="34" spans="1:18" x14ac:dyDescent="0.25">
      <c r="A34" s="133"/>
      <c r="B34" s="133">
        <v>67</v>
      </c>
      <c r="C34" s="133"/>
      <c r="D34" s="133"/>
      <c r="E34" s="141"/>
      <c r="F34" s="140" t="s">
        <v>66</v>
      </c>
      <c r="G34" s="132">
        <f t="shared" ref="G34:O35" si="9">(SUM(G35))</f>
        <v>151596</v>
      </c>
      <c r="H34" s="132">
        <f t="shared" si="9"/>
        <v>421957.37208839337</v>
      </c>
      <c r="I34" s="132">
        <f t="shared" si="9"/>
        <v>48795.00962240361</v>
      </c>
      <c r="J34" s="132">
        <f t="shared" si="9"/>
        <v>164295</v>
      </c>
      <c r="K34" s="132">
        <f t="shared" si="9"/>
        <v>168558</v>
      </c>
      <c r="L34" s="132">
        <f t="shared" si="9"/>
        <v>323038</v>
      </c>
      <c r="M34" s="132">
        <f t="shared" si="9"/>
        <v>1119148</v>
      </c>
      <c r="N34" s="132">
        <f t="shared" si="9"/>
        <v>117648</v>
      </c>
      <c r="O34" s="132">
        <f t="shared" si="9"/>
        <v>117648</v>
      </c>
      <c r="P34" s="130"/>
      <c r="Q34" s="130"/>
      <c r="R34" s="130"/>
    </row>
    <row r="35" spans="1:18" ht="22.5" x14ac:dyDescent="0.25">
      <c r="A35" s="133"/>
      <c r="B35" s="133"/>
      <c r="C35" s="133">
        <v>671</v>
      </c>
      <c r="D35" s="133"/>
      <c r="E35" s="141"/>
      <c r="F35" s="140" t="s">
        <v>67</v>
      </c>
      <c r="G35" s="132">
        <f t="shared" si="9"/>
        <v>151596</v>
      </c>
      <c r="H35" s="132">
        <f t="shared" si="9"/>
        <v>421957.37208839337</v>
      </c>
      <c r="I35" s="132">
        <f t="shared" si="9"/>
        <v>48795.00962240361</v>
      </c>
      <c r="J35" s="132">
        <f t="shared" si="9"/>
        <v>164295</v>
      </c>
      <c r="K35" s="132">
        <f t="shared" si="9"/>
        <v>168558</v>
      </c>
      <c r="L35" s="132">
        <f t="shared" si="9"/>
        <v>323038</v>
      </c>
      <c r="M35" s="132">
        <f t="shared" si="9"/>
        <v>1119148</v>
      </c>
      <c r="N35" s="132">
        <f t="shared" si="9"/>
        <v>117648</v>
      </c>
      <c r="O35" s="132">
        <f t="shared" si="9"/>
        <v>117648</v>
      </c>
      <c r="P35" s="130"/>
      <c r="Q35" s="130"/>
      <c r="R35" s="130"/>
    </row>
    <row r="36" spans="1:18" x14ac:dyDescent="0.25">
      <c r="A36" s="133"/>
      <c r="B36" s="133"/>
      <c r="C36" s="133"/>
      <c r="D36" s="133">
        <v>6711</v>
      </c>
      <c r="E36" s="141"/>
      <c r="F36" s="140" t="s">
        <v>68</v>
      </c>
      <c r="G36" s="132">
        <f t="shared" ref="G36:J36" si="10">(SUM(G37:G38))</f>
        <v>151596</v>
      </c>
      <c r="H36" s="132">
        <f t="shared" si="10"/>
        <v>421957.37208839337</v>
      </c>
      <c r="I36" s="132">
        <f t="shared" si="10"/>
        <v>48795.00962240361</v>
      </c>
      <c r="J36" s="132">
        <f t="shared" si="10"/>
        <v>164295</v>
      </c>
      <c r="K36" s="132">
        <f t="shared" ref="K36" si="11">(SUM(K37:K38))</f>
        <v>168558</v>
      </c>
      <c r="L36" s="132">
        <f t="shared" ref="L36" si="12">(SUM(L37:L38))</f>
        <v>323038</v>
      </c>
      <c r="M36" s="132">
        <f>(SUM(M37:M39))</f>
        <v>1119148</v>
      </c>
      <c r="N36" s="132">
        <f>(SUM(N37:N39))</f>
        <v>117648</v>
      </c>
      <c r="O36" s="132">
        <f>(SUM(O37:O39))</f>
        <v>117648</v>
      </c>
      <c r="P36" s="130"/>
      <c r="Q36" s="130"/>
      <c r="R36" s="130"/>
    </row>
    <row r="37" spans="1:18" x14ac:dyDescent="0.25">
      <c r="A37" s="133"/>
      <c r="B37" s="133"/>
      <c r="C37" s="133"/>
      <c r="D37" s="133"/>
      <c r="E37" s="141" t="s">
        <v>65</v>
      </c>
      <c r="F37" s="140" t="s">
        <v>70</v>
      </c>
      <c r="G37" s="134">
        <v>35783</v>
      </c>
      <c r="H37" s="132">
        <v>29191.296038224169</v>
      </c>
      <c r="I37" s="132">
        <v>29211.759240825533</v>
      </c>
      <c r="J37" s="132">
        <v>31520</v>
      </c>
      <c r="K37" s="132">
        <v>35783</v>
      </c>
      <c r="L37" s="132">
        <v>35629</v>
      </c>
      <c r="M37" s="132">
        <v>35629</v>
      </c>
      <c r="N37" s="132">
        <v>35629</v>
      </c>
      <c r="O37" s="132">
        <v>35629</v>
      </c>
      <c r="P37" s="130"/>
      <c r="Q37" s="130"/>
      <c r="R37" s="130"/>
    </row>
    <row r="38" spans="1:18" x14ac:dyDescent="0.25">
      <c r="A38" s="133"/>
      <c r="B38" s="133"/>
      <c r="C38" s="133"/>
      <c r="D38" s="133"/>
      <c r="E38" s="36" t="s">
        <v>69</v>
      </c>
      <c r="F38" s="36" t="s">
        <v>19</v>
      </c>
      <c r="G38" s="134">
        <v>115813</v>
      </c>
      <c r="H38" s="132">
        <v>392766.07605016918</v>
      </c>
      <c r="I38" s="132">
        <v>19583.250381578073</v>
      </c>
      <c r="J38" s="132">
        <v>132775</v>
      </c>
      <c r="K38" s="132">
        <v>132775</v>
      </c>
      <c r="L38" s="132">
        <v>287409</v>
      </c>
      <c r="M38" s="132">
        <v>1043859</v>
      </c>
      <c r="N38" s="132">
        <v>42359</v>
      </c>
      <c r="O38" s="132">
        <v>42359</v>
      </c>
      <c r="P38" s="130"/>
      <c r="Q38" s="130"/>
      <c r="R38" s="130"/>
    </row>
    <row r="39" spans="1:18" x14ac:dyDescent="0.25">
      <c r="A39" s="133"/>
      <c r="B39" s="133"/>
      <c r="C39" s="133"/>
      <c r="D39" s="133"/>
      <c r="E39" s="36">
        <v>581</v>
      </c>
      <c r="F39" s="36" t="s">
        <v>19</v>
      </c>
      <c r="G39" s="134">
        <v>0</v>
      </c>
      <c r="H39" s="132">
        <v>392766.07605016918</v>
      </c>
      <c r="I39" s="132">
        <v>19583.250381578073</v>
      </c>
      <c r="J39" s="132">
        <v>132775</v>
      </c>
      <c r="K39" s="132">
        <v>132775</v>
      </c>
      <c r="L39" s="132">
        <v>0</v>
      </c>
      <c r="M39" s="132">
        <v>39660</v>
      </c>
      <c r="N39" s="132">
        <v>39660</v>
      </c>
      <c r="O39" s="132">
        <v>39660</v>
      </c>
      <c r="P39" s="130"/>
      <c r="Q39" s="130"/>
    </row>
    <row r="40" spans="1:18" ht="15" customHeight="1" x14ac:dyDescent="0.25">
      <c r="A40" s="240" t="s">
        <v>274</v>
      </c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</row>
    <row r="41" spans="1:18" x14ac:dyDescent="0.25">
      <c r="A41" s="142"/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3"/>
      <c r="Q41" s="143"/>
    </row>
    <row r="42" spans="1:18" ht="33.75" x14ac:dyDescent="0.25">
      <c r="A42" s="129" t="s">
        <v>15</v>
      </c>
      <c r="B42" s="35" t="s">
        <v>16</v>
      </c>
      <c r="C42" s="35" t="s">
        <v>47</v>
      </c>
      <c r="D42" s="35" t="s">
        <v>46</v>
      </c>
      <c r="E42" s="35" t="s">
        <v>17</v>
      </c>
      <c r="F42" s="35" t="s">
        <v>21</v>
      </c>
      <c r="G42" s="186" t="s">
        <v>326</v>
      </c>
      <c r="H42" s="187" t="s">
        <v>12</v>
      </c>
      <c r="I42" s="187" t="s">
        <v>37</v>
      </c>
      <c r="J42" s="187" t="s">
        <v>277</v>
      </c>
      <c r="K42" s="187" t="s">
        <v>316</v>
      </c>
      <c r="L42" s="187" t="s">
        <v>320</v>
      </c>
      <c r="M42" s="187" t="s">
        <v>340</v>
      </c>
      <c r="N42" s="207" t="s">
        <v>279</v>
      </c>
      <c r="O42" s="207" t="s">
        <v>317</v>
      </c>
      <c r="P42" s="130"/>
      <c r="Q42" s="130"/>
      <c r="R42" s="130"/>
    </row>
    <row r="43" spans="1:18" ht="15.75" customHeight="1" x14ac:dyDescent="0.25">
      <c r="A43" s="131">
        <v>3</v>
      </c>
      <c r="B43" s="131"/>
      <c r="C43" s="131"/>
      <c r="D43" s="131"/>
      <c r="E43" s="131"/>
      <c r="F43" s="131" t="s">
        <v>22</v>
      </c>
      <c r="G43" s="145">
        <v>867047</v>
      </c>
      <c r="H43" s="145">
        <f t="shared" ref="H43:L43" si="13">(SUM(H44,H67,H168,H174,H180))</f>
        <v>598067.4231866746</v>
      </c>
      <c r="I43" s="145">
        <f t="shared" si="13"/>
        <v>589535.73561616556</v>
      </c>
      <c r="J43" s="145">
        <f t="shared" si="13"/>
        <v>749069.60967018374</v>
      </c>
      <c r="K43" s="145">
        <f t="shared" si="13"/>
        <v>759332.72413033375</v>
      </c>
      <c r="L43" s="145">
        <f t="shared" si="13"/>
        <v>880585.820861371</v>
      </c>
      <c r="M43" s="145">
        <f t="shared" ref="M43" si="14">(SUM(M44,M67,M168,M174,M180))</f>
        <v>1118585.8221461279</v>
      </c>
      <c r="N43" s="145">
        <f t="shared" ref="N43:O43" si="15">(SUM(N44,N67,N168,N174,N180))</f>
        <v>1118585.8221461279</v>
      </c>
      <c r="O43" s="145">
        <f t="shared" si="15"/>
        <v>1118585.8221461279</v>
      </c>
      <c r="P43" s="130"/>
      <c r="Q43" s="130"/>
      <c r="R43" s="130"/>
    </row>
    <row r="44" spans="1:18" ht="15.75" customHeight="1" x14ac:dyDescent="0.25">
      <c r="A44" s="131"/>
      <c r="B44" s="131">
        <v>31</v>
      </c>
      <c r="C44" s="133" t="s">
        <v>45</v>
      </c>
      <c r="D44" s="133"/>
      <c r="E44" s="133"/>
      <c r="F44" s="133" t="s">
        <v>23</v>
      </c>
      <c r="G44" s="145">
        <f t="shared" ref="G44:J44" si="16">(SUM(G45,G55,G61))</f>
        <v>665067</v>
      </c>
      <c r="H44" s="146">
        <f t="shared" si="16"/>
        <v>444594.86362731428</v>
      </c>
      <c r="I44" s="145">
        <f t="shared" si="16"/>
        <v>459287.27851881337</v>
      </c>
      <c r="J44" s="145">
        <f t="shared" si="16"/>
        <v>594642.84922688967</v>
      </c>
      <c r="K44" s="145">
        <f t="shared" ref="K44:M44" si="17">(SUM(K45,K55,K61))</f>
        <v>593843.25263786584</v>
      </c>
      <c r="L44" s="145">
        <f t="shared" ref="L44" si="18">(SUM(L45,L55,L61))</f>
        <v>674946</v>
      </c>
      <c r="M44" s="145">
        <f t="shared" si="17"/>
        <v>913671.54</v>
      </c>
      <c r="N44" s="145">
        <f t="shared" ref="N44:O44" si="19">(SUM(N45,N55,N61))</f>
        <v>913671.54</v>
      </c>
      <c r="O44" s="145">
        <f t="shared" si="19"/>
        <v>913671.54</v>
      </c>
      <c r="P44" s="130"/>
      <c r="Q44" s="130"/>
      <c r="R44" s="130"/>
    </row>
    <row r="45" spans="1:18" x14ac:dyDescent="0.25">
      <c r="A45" s="135"/>
      <c r="B45" s="135"/>
      <c r="C45" s="135">
        <v>311</v>
      </c>
      <c r="D45" s="135"/>
      <c r="E45" s="36" t="s">
        <v>45</v>
      </c>
      <c r="F45" s="36" t="s">
        <v>77</v>
      </c>
      <c r="G45" s="145">
        <f t="shared" ref="G45:J45" si="20">(SUM(G46,G51,G53))</f>
        <v>556615</v>
      </c>
      <c r="H45" s="145">
        <f t="shared" si="20"/>
        <v>374450.85938018444</v>
      </c>
      <c r="I45" s="145">
        <f t="shared" si="20"/>
        <v>389143.27427168353</v>
      </c>
      <c r="J45" s="145">
        <f t="shared" si="20"/>
        <v>507062.59658902383</v>
      </c>
      <c r="K45" s="145">
        <f t="shared" ref="K45:M45" si="21">(SUM(K46,K51,K53))</f>
        <v>506263</v>
      </c>
      <c r="L45" s="145">
        <f t="shared" ref="L45" si="22">(SUM(L46,L51,L53))</f>
        <v>566763</v>
      </c>
      <c r="M45" s="145">
        <f t="shared" si="21"/>
        <v>783183</v>
      </c>
      <c r="N45" s="145">
        <f t="shared" ref="N45:O45" si="23">(SUM(N46,N51,N53))</f>
        <v>783183</v>
      </c>
      <c r="O45" s="145">
        <f t="shared" si="23"/>
        <v>783183</v>
      </c>
      <c r="P45" s="130"/>
      <c r="Q45" s="130"/>
      <c r="R45" s="130"/>
    </row>
    <row r="46" spans="1:18" x14ac:dyDescent="0.25">
      <c r="A46" s="135"/>
      <c r="B46" s="135"/>
      <c r="C46" s="135" t="s">
        <v>45</v>
      </c>
      <c r="D46" s="135">
        <v>3111</v>
      </c>
      <c r="E46" s="36"/>
      <c r="F46" s="135" t="s">
        <v>78</v>
      </c>
      <c r="G46" s="145">
        <f t="shared" ref="G46:J46" si="24">(SUM(G47:G49))</f>
        <v>545522</v>
      </c>
      <c r="H46" s="145">
        <f t="shared" si="24"/>
        <v>358524.12237042934</v>
      </c>
      <c r="I46" s="145">
        <f t="shared" si="24"/>
        <v>373216.53726192843</v>
      </c>
      <c r="J46" s="145">
        <f t="shared" si="24"/>
        <v>487772</v>
      </c>
      <c r="K46" s="145">
        <f t="shared" ref="K46" si="25">(SUM(K47:K49))</f>
        <v>487772</v>
      </c>
      <c r="L46" s="145">
        <f t="shared" ref="L46" si="26">(SUM(L47:L49))</f>
        <v>548272</v>
      </c>
      <c r="M46" s="145">
        <f>(SUM(M47:M50))</f>
        <v>762692</v>
      </c>
      <c r="N46" s="145">
        <f>(SUM(N47:N50))</f>
        <v>762692</v>
      </c>
      <c r="O46" s="145">
        <f>(SUM(O47:O50))</f>
        <v>762692</v>
      </c>
      <c r="P46" s="130"/>
      <c r="Q46" s="130"/>
      <c r="R46" s="130"/>
    </row>
    <row r="47" spans="1:18" x14ac:dyDescent="0.25">
      <c r="A47" s="135"/>
      <c r="B47" s="135"/>
      <c r="C47" s="135"/>
      <c r="D47" s="135"/>
      <c r="E47" s="36" t="s">
        <v>50</v>
      </c>
      <c r="F47" s="36" t="s">
        <v>51</v>
      </c>
      <c r="G47" s="154">
        <v>537823</v>
      </c>
      <c r="H47" s="147">
        <v>354237.1756586369</v>
      </c>
      <c r="I47" s="147">
        <v>367509.45650009951</v>
      </c>
      <c r="J47" s="147">
        <v>480272</v>
      </c>
      <c r="K47" s="147">
        <v>480272</v>
      </c>
      <c r="L47" s="147">
        <v>531272</v>
      </c>
      <c r="M47" s="147">
        <v>721272</v>
      </c>
      <c r="N47" s="147">
        <v>721272</v>
      </c>
      <c r="O47" s="147">
        <v>721272</v>
      </c>
      <c r="P47" s="130"/>
      <c r="Q47" s="130"/>
      <c r="R47" s="130"/>
    </row>
    <row r="48" spans="1:18" x14ac:dyDescent="0.25">
      <c r="A48" s="135"/>
      <c r="B48" s="135"/>
      <c r="C48" s="135"/>
      <c r="D48" s="135"/>
      <c r="E48" s="36" t="s">
        <v>69</v>
      </c>
      <c r="F48" s="36" t="s">
        <v>19</v>
      </c>
      <c r="G48" s="154">
        <v>1465</v>
      </c>
      <c r="H48" s="147">
        <v>703.430884597518</v>
      </c>
      <c r="I48" s="147">
        <v>1061.7824673170085</v>
      </c>
      <c r="J48" s="147">
        <v>2500</v>
      </c>
      <c r="K48" s="147">
        <v>2500</v>
      </c>
      <c r="L48" s="147">
        <v>5000</v>
      </c>
      <c r="M48" s="201">
        <v>10770</v>
      </c>
      <c r="N48" s="201">
        <v>10770</v>
      </c>
      <c r="O48" s="201">
        <v>10770</v>
      </c>
      <c r="P48" s="130"/>
      <c r="Q48" s="130"/>
      <c r="R48" s="130"/>
    </row>
    <row r="49" spans="1:18" x14ac:dyDescent="0.25">
      <c r="A49" s="135"/>
      <c r="B49" s="135"/>
      <c r="C49" s="136" t="s">
        <v>45</v>
      </c>
      <c r="D49" s="136"/>
      <c r="E49" s="36">
        <v>561</v>
      </c>
      <c r="F49" s="36" t="s">
        <v>349</v>
      </c>
      <c r="G49" s="154">
        <v>6234</v>
      </c>
      <c r="H49" s="147">
        <v>3583.5158271949031</v>
      </c>
      <c r="I49" s="147">
        <v>4645.298294511912</v>
      </c>
      <c r="J49" s="147">
        <v>5000</v>
      </c>
      <c r="K49" s="147">
        <v>5000</v>
      </c>
      <c r="L49" s="147">
        <v>12000</v>
      </c>
      <c r="M49" s="201">
        <v>26050</v>
      </c>
      <c r="N49" s="201">
        <v>26050</v>
      </c>
      <c r="O49" s="201">
        <v>26050</v>
      </c>
      <c r="P49" s="130"/>
      <c r="Q49" s="130"/>
      <c r="R49" s="130"/>
    </row>
    <row r="50" spans="1:18" x14ac:dyDescent="0.25">
      <c r="A50" s="135"/>
      <c r="B50" s="135"/>
      <c r="C50" s="136"/>
      <c r="D50" s="136"/>
      <c r="E50" s="36">
        <v>5012</v>
      </c>
      <c r="F50" s="36" t="s">
        <v>350</v>
      </c>
      <c r="G50" s="154"/>
      <c r="H50" s="147"/>
      <c r="I50" s="147"/>
      <c r="J50" s="147"/>
      <c r="K50" s="147"/>
      <c r="L50" s="147"/>
      <c r="M50" s="201">
        <v>4600</v>
      </c>
      <c r="N50" s="201">
        <v>4600</v>
      </c>
      <c r="O50" s="201">
        <v>4600</v>
      </c>
      <c r="P50" s="130"/>
      <c r="Q50" s="130"/>
      <c r="R50" s="130"/>
    </row>
    <row r="51" spans="1:18" x14ac:dyDescent="0.25">
      <c r="A51" s="135"/>
      <c r="B51" s="135"/>
      <c r="C51" s="136"/>
      <c r="D51" s="136">
        <v>3113</v>
      </c>
      <c r="E51" s="36"/>
      <c r="F51" s="36" t="s">
        <v>79</v>
      </c>
      <c r="G51" s="145">
        <f t="shared" ref="G51:O51" si="27">(SUM(G52))</f>
        <v>8778</v>
      </c>
      <c r="H51" s="145">
        <f t="shared" si="27"/>
        <v>6636.1404207313026</v>
      </c>
      <c r="I51" s="145">
        <f t="shared" si="27"/>
        <v>6636.1404207313026</v>
      </c>
      <c r="J51" s="145">
        <f t="shared" si="27"/>
        <v>10000</v>
      </c>
      <c r="K51" s="145">
        <f t="shared" si="27"/>
        <v>10000</v>
      </c>
      <c r="L51" s="145">
        <f t="shared" si="27"/>
        <v>10000</v>
      </c>
      <c r="M51" s="145">
        <f t="shared" si="27"/>
        <v>12000</v>
      </c>
      <c r="N51" s="145">
        <f t="shared" si="27"/>
        <v>12000</v>
      </c>
      <c r="O51" s="145">
        <f t="shared" si="27"/>
        <v>12000</v>
      </c>
      <c r="P51" s="130"/>
      <c r="Q51" s="130"/>
      <c r="R51" s="130"/>
    </row>
    <row r="52" spans="1:18" x14ac:dyDescent="0.25">
      <c r="A52" s="135"/>
      <c r="B52" s="135"/>
      <c r="C52" s="136"/>
      <c r="D52" s="136"/>
      <c r="E52" s="36" t="s">
        <v>50</v>
      </c>
      <c r="F52" s="36" t="s">
        <v>51</v>
      </c>
      <c r="G52" s="154">
        <v>8778</v>
      </c>
      <c r="H52" s="147">
        <v>6636.1404207313026</v>
      </c>
      <c r="I52" s="147">
        <v>6636.1404207313026</v>
      </c>
      <c r="J52" s="147">
        <v>10000</v>
      </c>
      <c r="K52" s="147">
        <v>10000</v>
      </c>
      <c r="L52" s="147">
        <v>10000</v>
      </c>
      <c r="M52" s="147">
        <v>12000</v>
      </c>
      <c r="N52" s="147">
        <v>12000</v>
      </c>
      <c r="O52" s="147">
        <v>12000</v>
      </c>
      <c r="P52" s="130"/>
      <c r="Q52" s="130"/>
      <c r="R52" s="130"/>
    </row>
    <row r="53" spans="1:18" x14ac:dyDescent="0.25">
      <c r="A53" s="135"/>
      <c r="B53" s="135"/>
      <c r="C53" s="136"/>
      <c r="D53" s="136">
        <v>3114</v>
      </c>
      <c r="E53" s="36" t="s">
        <v>45</v>
      </c>
      <c r="F53" s="36" t="s">
        <v>80</v>
      </c>
      <c r="G53" s="145">
        <f t="shared" ref="G53:O53" si="28">(SUM(G54))</f>
        <v>2315</v>
      </c>
      <c r="H53" s="145">
        <f t="shared" si="28"/>
        <v>9290.596589023824</v>
      </c>
      <c r="I53" s="145">
        <f t="shared" si="28"/>
        <v>9290.596589023824</v>
      </c>
      <c r="J53" s="145">
        <f t="shared" si="28"/>
        <v>9290.596589023824</v>
      </c>
      <c r="K53" s="145">
        <f t="shared" si="28"/>
        <v>8491</v>
      </c>
      <c r="L53" s="145">
        <f t="shared" si="28"/>
        <v>8491</v>
      </c>
      <c r="M53" s="145">
        <f t="shared" si="28"/>
        <v>8491</v>
      </c>
      <c r="N53" s="145">
        <f t="shared" si="28"/>
        <v>8491</v>
      </c>
      <c r="O53" s="145">
        <f t="shared" si="28"/>
        <v>8491</v>
      </c>
      <c r="P53" s="130"/>
      <c r="Q53" s="130"/>
      <c r="R53" s="130"/>
    </row>
    <row r="54" spans="1:18" x14ac:dyDescent="0.25">
      <c r="A54" s="135"/>
      <c r="B54" s="135"/>
      <c r="C54" s="136"/>
      <c r="D54" s="136"/>
      <c r="E54" s="36" t="s">
        <v>50</v>
      </c>
      <c r="F54" s="36" t="s">
        <v>51</v>
      </c>
      <c r="G54" s="154">
        <v>2315</v>
      </c>
      <c r="H54" s="147">
        <v>9290.596589023824</v>
      </c>
      <c r="I54" s="147">
        <v>9290.596589023824</v>
      </c>
      <c r="J54" s="147">
        <v>9290.596589023824</v>
      </c>
      <c r="K54" s="147">
        <v>8491</v>
      </c>
      <c r="L54" s="147">
        <v>8491</v>
      </c>
      <c r="M54" s="147">
        <v>8491</v>
      </c>
      <c r="N54" s="147">
        <v>8491</v>
      </c>
      <c r="O54" s="147">
        <v>8491</v>
      </c>
      <c r="P54" s="130"/>
      <c r="Q54" s="130"/>
      <c r="R54" s="130"/>
    </row>
    <row r="55" spans="1:18" x14ac:dyDescent="0.25">
      <c r="A55" s="135"/>
      <c r="B55" s="135"/>
      <c r="C55" s="136">
        <v>312</v>
      </c>
      <c r="D55" s="136"/>
      <c r="E55" s="36"/>
      <c r="F55" s="36" t="s">
        <v>81</v>
      </c>
      <c r="G55" s="145">
        <f t="shared" ref="G55:O55" si="29">(SUM(G56))</f>
        <v>21351</v>
      </c>
      <c r="H55" s="145">
        <f t="shared" si="29"/>
        <v>14400.424712986927</v>
      </c>
      <c r="I55" s="145">
        <f t="shared" si="29"/>
        <v>14400.424712986927</v>
      </c>
      <c r="J55" s="145">
        <f t="shared" si="29"/>
        <v>19229</v>
      </c>
      <c r="K55" s="145">
        <f t="shared" si="29"/>
        <v>19229</v>
      </c>
      <c r="L55" s="145">
        <f t="shared" si="29"/>
        <v>19529</v>
      </c>
      <c r="M55" s="145">
        <f t="shared" si="29"/>
        <v>21639</v>
      </c>
      <c r="N55" s="145">
        <f t="shared" si="29"/>
        <v>21639</v>
      </c>
      <c r="O55" s="145">
        <f t="shared" si="29"/>
        <v>21639</v>
      </c>
      <c r="P55" s="130"/>
      <c r="Q55" s="130"/>
      <c r="R55" s="130"/>
    </row>
    <row r="56" spans="1:18" x14ac:dyDescent="0.25">
      <c r="A56" s="135"/>
      <c r="B56" s="135"/>
      <c r="C56" s="136"/>
      <c r="D56" s="136">
        <v>3121</v>
      </c>
      <c r="E56" s="36"/>
      <c r="F56" s="36" t="s">
        <v>81</v>
      </c>
      <c r="G56" s="145">
        <f t="shared" ref="G56:J56" si="30">(SUM(G57:G59))</f>
        <v>21351</v>
      </c>
      <c r="H56" s="145">
        <f t="shared" si="30"/>
        <v>14400.424712986927</v>
      </c>
      <c r="I56" s="145">
        <f t="shared" si="30"/>
        <v>14400.424712986927</v>
      </c>
      <c r="J56" s="145">
        <f t="shared" si="30"/>
        <v>19229</v>
      </c>
      <c r="K56" s="145">
        <f t="shared" ref="K56" si="31">(SUM(K57:K59))</f>
        <v>19229</v>
      </c>
      <c r="L56" s="145">
        <f t="shared" ref="L56" si="32">(SUM(L57:L59))</f>
        <v>19529</v>
      </c>
      <c r="M56" s="145">
        <f>(SUM(M57:M60))</f>
        <v>21639</v>
      </c>
      <c r="N56" s="145">
        <f>(SUM(N57:N60))</f>
        <v>21639</v>
      </c>
      <c r="O56" s="145">
        <f>(SUM(O57:O60))</f>
        <v>21639</v>
      </c>
      <c r="P56" s="130"/>
      <c r="Q56" s="130"/>
      <c r="R56" s="130"/>
    </row>
    <row r="57" spans="1:18" x14ac:dyDescent="0.25">
      <c r="A57" s="135"/>
      <c r="B57" s="135"/>
      <c r="C57" s="136"/>
      <c r="D57" s="136"/>
      <c r="E57" s="36" t="s">
        <v>50</v>
      </c>
      <c r="F57" s="36" t="s">
        <v>51</v>
      </c>
      <c r="G57" s="154">
        <v>20651</v>
      </c>
      <c r="H57" s="147">
        <v>14201.340500364988</v>
      </c>
      <c r="I57" s="147">
        <v>14201.340500364988</v>
      </c>
      <c r="J57" s="147">
        <v>18929</v>
      </c>
      <c r="K57" s="147">
        <v>18929</v>
      </c>
      <c r="L57" s="147">
        <v>18929</v>
      </c>
      <c r="M57" s="147">
        <v>18929</v>
      </c>
      <c r="N57" s="147">
        <v>18929</v>
      </c>
      <c r="O57" s="147">
        <v>18929</v>
      </c>
      <c r="P57" s="130"/>
      <c r="Q57" s="130"/>
      <c r="R57" s="130"/>
    </row>
    <row r="58" spans="1:18" x14ac:dyDescent="0.25">
      <c r="A58" s="135"/>
      <c r="B58" s="135"/>
      <c r="C58" s="136"/>
      <c r="D58" s="136"/>
      <c r="E58" s="36" t="s">
        <v>69</v>
      </c>
      <c r="F58" s="36" t="s">
        <v>19</v>
      </c>
      <c r="G58" s="154">
        <v>138</v>
      </c>
      <c r="H58" s="147">
        <v>66.361404207313029</v>
      </c>
      <c r="I58" s="147">
        <v>66.361404207313029</v>
      </c>
      <c r="J58" s="147">
        <v>100</v>
      </c>
      <c r="K58" s="147">
        <v>100</v>
      </c>
      <c r="L58" s="147">
        <v>200</v>
      </c>
      <c r="M58" s="147">
        <v>710</v>
      </c>
      <c r="N58" s="147">
        <v>710</v>
      </c>
      <c r="O58" s="147">
        <v>710</v>
      </c>
      <c r="P58" s="130"/>
      <c r="Q58" s="130"/>
      <c r="R58" s="130"/>
    </row>
    <row r="59" spans="1:18" x14ac:dyDescent="0.25">
      <c r="A59" s="135"/>
      <c r="B59" s="135"/>
      <c r="C59" s="136"/>
      <c r="D59" s="136"/>
      <c r="E59" s="36">
        <v>561</v>
      </c>
      <c r="F59" s="36" t="s">
        <v>349</v>
      </c>
      <c r="G59" s="154">
        <v>562</v>
      </c>
      <c r="H59" s="147">
        <v>132.72280841462606</v>
      </c>
      <c r="I59" s="147">
        <v>132.72280841462606</v>
      </c>
      <c r="J59" s="147">
        <v>200</v>
      </c>
      <c r="K59" s="147">
        <v>200</v>
      </c>
      <c r="L59" s="147">
        <v>400</v>
      </c>
      <c r="M59" s="147">
        <v>1700</v>
      </c>
      <c r="N59" s="147">
        <v>1700</v>
      </c>
      <c r="O59" s="147">
        <v>1700</v>
      </c>
      <c r="P59" s="130"/>
      <c r="Q59" s="130"/>
      <c r="R59" s="130"/>
    </row>
    <row r="60" spans="1:18" x14ac:dyDescent="0.25">
      <c r="A60" s="135"/>
      <c r="B60" s="135"/>
      <c r="C60" s="136"/>
      <c r="D60" s="136"/>
      <c r="E60" s="36">
        <v>5012</v>
      </c>
      <c r="F60" s="36" t="s">
        <v>350</v>
      </c>
      <c r="G60" s="154"/>
      <c r="H60" s="147"/>
      <c r="I60" s="147"/>
      <c r="J60" s="147"/>
      <c r="K60" s="147"/>
      <c r="L60" s="147"/>
      <c r="M60" s="147">
        <v>300</v>
      </c>
      <c r="N60" s="147">
        <v>300</v>
      </c>
      <c r="O60" s="147">
        <v>300</v>
      </c>
      <c r="P60" s="130"/>
      <c r="Q60" s="130"/>
      <c r="R60" s="130"/>
    </row>
    <row r="61" spans="1:18" x14ac:dyDescent="0.25">
      <c r="A61" s="135"/>
      <c r="B61" s="135"/>
      <c r="C61" s="136">
        <v>313</v>
      </c>
      <c r="D61" s="136"/>
      <c r="E61" s="36"/>
      <c r="F61" s="36" t="s">
        <v>82</v>
      </c>
      <c r="G61" s="145">
        <f t="shared" ref="G61:O61" si="33">(SUM(G62))</f>
        <v>87101</v>
      </c>
      <c r="H61" s="145">
        <f t="shared" si="33"/>
        <v>55743.579534142933</v>
      </c>
      <c r="I61" s="145">
        <f t="shared" si="33"/>
        <v>55743.579534142933</v>
      </c>
      <c r="J61" s="145">
        <f t="shared" si="33"/>
        <v>68351.252637865822</v>
      </c>
      <c r="K61" s="145">
        <f t="shared" si="33"/>
        <v>68351.252637865822</v>
      </c>
      <c r="L61" s="145">
        <f t="shared" si="33"/>
        <v>88654</v>
      </c>
      <c r="M61" s="145">
        <f t="shared" si="33"/>
        <v>108849.54</v>
      </c>
      <c r="N61" s="145">
        <f t="shared" si="33"/>
        <v>108849.54</v>
      </c>
      <c r="O61" s="145">
        <f t="shared" si="33"/>
        <v>108849.54</v>
      </c>
      <c r="P61" s="130"/>
      <c r="Q61" s="130"/>
      <c r="R61" s="130"/>
    </row>
    <row r="62" spans="1:18" x14ac:dyDescent="0.25">
      <c r="A62" s="135"/>
      <c r="B62" s="135"/>
      <c r="C62" s="136"/>
      <c r="D62" s="136">
        <v>3132</v>
      </c>
      <c r="E62" s="36"/>
      <c r="F62" s="36" t="s">
        <v>83</v>
      </c>
      <c r="G62" s="145">
        <f t="shared" ref="G62:J62" si="34">(SUM(G63:G65))</f>
        <v>87101</v>
      </c>
      <c r="H62" s="145">
        <f t="shared" si="34"/>
        <v>55743.579534142933</v>
      </c>
      <c r="I62" s="145">
        <f t="shared" si="34"/>
        <v>55743.579534142933</v>
      </c>
      <c r="J62" s="145">
        <f t="shared" si="34"/>
        <v>68351.252637865822</v>
      </c>
      <c r="K62" s="145">
        <f t="shared" ref="K62" si="35">(SUM(K63:K65))</f>
        <v>68351.252637865822</v>
      </c>
      <c r="L62" s="145">
        <f t="shared" ref="L62" si="36">(SUM(L63:L65))</f>
        <v>88654</v>
      </c>
      <c r="M62" s="145">
        <f>(SUM(M63:M66))</f>
        <v>108849.54</v>
      </c>
      <c r="N62" s="145">
        <f>(SUM(N63:N66))</f>
        <v>108849.54</v>
      </c>
      <c r="O62" s="145">
        <f>(SUM(O63:O66))</f>
        <v>108849.54</v>
      </c>
      <c r="P62" s="130"/>
      <c r="Q62" s="130"/>
      <c r="R62" s="130"/>
    </row>
    <row r="63" spans="1:18" x14ac:dyDescent="0.25">
      <c r="A63" s="135"/>
      <c r="B63" s="135"/>
      <c r="C63" s="136"/>
      <c r="D63" s="136"/>
      <c r="E63" s="36" t="s">
        <v>50</v>
      </c>
      <c r="F63" s="36" t="s">
        <v>51</v>
      </c>
      <c r="G63" s="154">
        <v>85816</v>
      </c>
      <c r="H63" s="147">
        <v>55079.965492069809</v>
      </c>
      <c r="I63" s="147">
        <v>55079.965492069809</v>
      </c>
      <c r="J63" s="147">
        <v>67654</v>
      </c>
      <c r="K63" s="147">
        <v>67654</v>
      </c>
      <c r="L63" s="147">
        <v>87654</v>
      </c>
      <c r="M63" s="147">
        <v>101999.54</v>
      </c>
      <c r="N63" s="147">
        <v>101999.54</v>
      </c>
      <c r="O63" s="147">
        <v>101999.54</v>
      </c>
      <c r="P63" s="130"/>
      <c r="Q63" s="130"/>
      <c r="R63" s="130"/>
    </row>
    <row r="64" spans="1:18" x14ac:dyDescent="0.25">
      <c r="A64" s="135"/>
      <c r="B64" s="135"/>
      <c r="C64" s="136"/>
      <c r="D64" s="136"/>
      <c r="E64" s="36" t="s">
        <v>69</v>
      </c>
      <c r="F64" s="36" t="s">
        <v>19</v>
      </c>
      <c r="G64" s="154">
        <v>241</v>
      </c>
      <c r="H64" s="147">
        <v>66.361404207313029</v>
      </c>
      <c r="I64" s="147">
        <v>66.361404207313029</v>
      </c>
      <c r="J64" s="147">
        <v>100</v>
      </c>
      <c r="K64" s="147">
        <v>100</v>
      </c>
      <c r="L64" s="147">
        <v>300</v>
      </c>
      <c r="M64" s="147">
        <v>1780</v>
      </c>
      <c r="N64" s="147">
        <v>1780</v>
      </c>
      <c r="O64" s="147">
        <v>1780</v>
      </c>
      <c r="P64" s="130"/>
      <c r="Q64" s="130"/>
      <c r="R64" s="130"/>
    </row>
    <row r="65" spans="1:18" x14ac:dyDescent="0.25">
      <c r="A65" s="135"/>
      <c r="B65" s="135"/>
      <c r="C65" s="136"/>
      <c r="D65" s="136"/>
      <c r="E65" s="36">
        <v>561</v>
      </c>
      <c r="F65" s="36" t="s">
        <v>349</v>
      </c>
      <c r="G65" s="154">
        <v>1044</v>
      </c>
      <c r="H65" s="147">
        <v>597.25263786581718</v>
      </c>
      <c r="I65" s="147">
        <v>597.25263786581718</v>
      </c>
      <c r="J65" s="147">
        <v>597.25263786581718</v>
      </c>
      <c r="K65" s="147">
        <v>597.25263786581718</v>
      </c>
      <c r="L65" s="147">
        <v>700</v>
      </c>
      <c r="M65" s="147">
        <v>4310</v>
      </c>
      <c r="N65" s="147">
        <v>4310</v>
      </c>
      <c r="O65" s="147">
        <v>4310</v>
      </c>
      <c r="P65" s="130"/>
      <c r="Q65" s="130"/>
      <c r="R65" s="130"/>
    </row>
    <row r="66" spans="1:18" x14ac:dyDescent="0.25">
      <c r="A66" s="135"/>
      <c r="B66" s="135"/>
      <c r="C66" s="136"/>
      <c r="D66" s="136"/>
      <c r="E66" s="36">
        <v>5012</v>
      </c>
      <c r="F66" s="36" t="s">
        <v>350</v>
      </c>
      <c r="G66" s="154"/>
      <c r="H66" s="147"/>
      <c r="I66" s="147"/>
      <c r="J66" s="147"/>
      <c r="K66" s="147"/>
      <c r="L66" s="147"/>
      <c r="M66" s="147">
        <v>760</v>
      </c>
      <c r="N66" s="147">
        <v>760</v>
      </c>
      <c r="O66" s="147">
        <v>760</v>
      </c>
      <c r="P66" s="130"/>
      <c r="Q66" s="130"/>
      <c r="R66" s="130"/>
    </row>
    <row r="67" spans="1:18" x14ac:dyDescent="0.25">
      <c r="A67" s="135"/>
      <c r="B67" s="135">
        <v>32</v>
      </c>
      <c r="C67" s="136"/>
      <c r="D67" s="136"/>
      <c r="E67" s="36"/>
      <c r="F67" s="36" t="s">
        <v>30</v>
      </c>
      <c r="G67" s="145">
        <f>(SUM(G68,G87,G111,G146))</f>
        <v>168846</v>
      </c>
      <c r="H67" s="145">
        <f t="shared" ref="H67:L67" si="37">(SUM(H68,H87,H111,H143,H146))</f>
        <v>141877.7622934501</v>
      </c>
      <c r="I67" s="145">
        <f t="shared" si="37"/>
        <v>118587.29842723471</v>
      </c>
      <c r="J67" s="145">
        <f t="shared" si="37"/>
        <v>141096.35683323379</v>
      </c>
      <c r="K67" s="145">
        <f t="shared" si="37"/>
        <v>151959.06788240757</v>
      </c>
      <c r="L67" s="145">
        <f t="shared" si="37"/>
        <v>192174.41725131066</v>
      </c>
      <c r="M67" s="145">
        <f t="shared" ref="M67" si="38">(SUM(M68,M87,M111,M143,M146))</f>
        <v>193340.92074192053</v>
      </c>
      <c r="N67" s="145">
        <f t="shared" ref="N67:O67" si="39">(SUM(N68,N87,N111,N143,N146))</f>
        <v>193340.92074192053</v>
      </c>
      <c r="O67" s="145">
        <f t="shared" si="39"/>
        <v>193340.92074192053</v>
      </c>
      <c r="P67" s="130"/>
      <c r="Q67" s="130"/>
      <c r="R67" s="130"/>
    </row>
    <row r="68" spans="1:18" x14ac:dyDescent="0.25">
      <c r="A68" s="135"/>
      <c r="B68" s="135"/>
      <c r="C68" s="136">
        <v>321</v>
      </c>
      <c r="D68" s="136"/>
      <c r="E68" s="36"/>
      <c r="F68" s="36" t="s">
        <v>84</v>
      </c>
      <c r="G68" s="145">
        <f>(SUM(G69,G82))</f>
        <v>32867</v>
      </c>
      <c r="H68" s="145">
        <f t="shared" ref="H68:L68" si="40">(SUM(H69,H77,H82))</f>
        <v>34296.7681996151</v>
      </c>
      <c r="I68" s="145">
        <f t="shared" si="40"/>
        <v>41039.086867078113</v>
      </c>
      <c r="J68" s="145">
        <f t="shared" si="40"/>
        <v>42974.249317804766</v>
      </c>
      <c r="K68" s="145">
        <f t="shared" si="40"/>
        <v>43174.249317804766</v>
      </c>
      <c r="L68" s="145">
        <f t="shared" si="40"/>
        <v>44259.304042073134</v>
      </c>
      <c r="M68" s="145">
        <f t="shared" ref="M68" si="41">(SUM(M69,M77,M82))</f>
        <v>45919.614042073132</v>
      </c>
      <c r="N68" s="145">
        <f t="shared" ref="N68:O68" si="42">(SUM(N69,N77,N82))</f>
        <v>45919.614042073132</v>
      </c>
      <c r="O68" s="145">
        <f t="shared" si="42"/>
        <v>45919.614042073132</v>
      </c>
      <c r="P68" s="130"/>
      <c r="Q68" s="130"/>
      <c r="R68" s="130"/>
    </row>
    <row r="69" spans="1:18" x14ac:dyDescent="0.25">
      <c r="A69" s="135"/>
      <c r="B69" s="135"/>
      <c r="C69" s="136"/>
      <c r="D69" s="136">
        <v>3211</v>
      </c>
      <c r="E69" s="36"/>
      <c r="F69" s="36" t="s">
        <v>85</v>
      </c>
      <c r="G69" s="145">
        <f>(SUM(G70:G71,G73))</f>
        <v>4696</v>
      </c>
      <c r="H69" s="145">
        <f t="shared" ref="H69:K69" si="43">(SUM(H70:H73))</f>
        <v>2682.195235251178</v>
      </c>
      <c r="I69" s="145">
        <f t="shared" si="43"/>
        <v>2682.195235251178</v>
      </c>
      <c r="J69" s="145">
        <f t="shared" si="43"/>
        <v>2797.6680841462608</v>
      </c>
      <c r="K69" s="145">
        <f t="shared" si="43"/>
        <v>2997.6680841462608</v>
      </c>
      <c r="L69" s="145">
        <f t="shared" ref="L69" si="44">(SUM(L70:L73))</f>
        <v>3963.6140420731303</v>
      </c>
      <c r="M69" s="145">
        <f>(SUM(M70:M76))</f>
        <v>4153.6140420731299</v>
      </c>
      <c r="N69" s="145">
        <f>(SUM(N70:N76))</f>
        <v>4153.6140420731299</v>
      </c>
      <c r="O69" s="145">
        <f>(SUM(O70:O76))</f>
        <v>4153.6140420731299</v>
      </c>
      <c r="P69" s="130"/>
      <c r="Q69" s="130"/>
      <c r="R69" s="130"/>
    </row>
    <row r="70" spans="1:18" x14ac:dyDescent="0.25">
      <c r="A70" s="135"/>
      <c r="B70" s="135"/>
      <c r="C70" s="136"/>
      <c r="D70" s="136"/>
      <c r="E70" s="36" t="s">
        <v>65</v>
      </c>
      <c r="F70" s="36" t="s">
        <v>70</v>
      </c>
      <c r="G70" s="154">
        <v>1399</v>
      </c>
      <c r="H70" s="147">
        <v>1089.5215342756653</v>
      </c>
      <c r="I70" s="147">
        <v>1089.5215342756653</v>
      </c>
      <c r="J70" s="147">
        <v>1100</v>
      </c>
      <c r="K70" s="147">
        <v>1300</v>
      </c>
      <c r="L70" s="147">
        <v>1300</v>
      </c>
      <c r="M70" s="147">
        <v>1300</v>
      </c>
      <c r="N70" s="147">
        <v>1300</v>
      </c>
      <c r="O70" s="147">
        <v>1300</v>
      </c>
      <c r="P70" s="130"/>
      <c r="Q70" s="130"/>
      <c r="R70" s="130"/>
    </row>
    <row r="71" spans="1:18" x14ac:dyDescent="0.25">
      <c r="A71" s="135"/>
      <c r="B71" s="135"/>
      <c r="C71" s="136"/>
      <c r="D71" s="136"/>
      <c r="E71" s="36" t="s">
        <v>55</v>
      </c>
      <c r="F71" s="36" t="s">
        <v>86</v>
      </c>
      <c r="G71" s="154">
        <v>690</v>
      </c>
      <c r="H71" s="147">
        <v>663.61404207313024</v>
      </c>
      <c r="I71" s="147">
        <v>663.61404207313024</v>
      </c>
      <c r="J71" s="147">
        <v>663.61404207313024</v>
      </c>
      <c r="K71" s="147">
        <v>663.61404207313024</v>
      </c>
      <c r="L71" s="147">
        <v>1000</v>
      </c>
      <c r="M71" s="147">
        <v>1000</v>
      </c>
      <c r="N71" s="147">
        <v>1000</v>
      </c>
      <c r="O71" s="147">
        <v>1000</v>
      </c>
      <c r="P71" s="130"/>
      <c r="Q71" s="130"/>
      <c r="R71" s="130"/>
    </row>
    <row r="72" spans="1:18" x14ac:dyDescent="0.25">
      <c r="A72" s="135"/>
      <c r="B72" s="135"/>
      <c r="C72" s="136"/>
      <c r="D72" s="136"/>
      <c r="E72" s="36" t="s">
        <v>50</v>
      </c>
      <c r="F72" s="36" t="s">
        <v>51</v>
      </c>
      <c r="G72" s="147">
        <v>0</v>
      </c>
      <c r="H72" s="147">
        <v>663.61404207313024</v>
      </c>
      <c r="I72" s="147">
        <v>663.61404207313024</v>
      </c>
      <c r="J72" s="147">
        <v>663.61404207313024</v>
      </c>
      <c r="K72" s="147">
        <v>663.61404207313024</v>
      </c>
      <c r="L72" s="147">
        <v>663.61404207313024</v>
      </c>
      <c r="M72" s="147">
        <v>663.61404207313024</v>
      </c>
      <c r="N72" s="147">
        <v>663.61404207313024</v>
      </c>
      <c r="O72" s="147">
        <v>663.61404207313024</v>
      </c>
      <c r="P72" s="130"/>
      <c r="Q72" s="130"/>
      <c r="R72" s="130"/>
    </row>
    <row r="73" spans="1:18" x14ac:dyDescent="0.25">
      <c r="A73" s="135"/>
      <c r="B73" s="135"/>
      <c r="C73" s="136"/>
      <c r="D73" s="136"/>
      <c r="E73" s="36" t="s">
        <v>57</v>
      </c>
      <c r="F73" s="36" t="s">
        <v>58</v>
      </c>
      <c r="G73" s="154">
        <v>2607</v>
      </c>
      <c r="H73" s="147">
        <v>265.44561682925212</v>
      </c>
      <c r="I73" s="147">
        <v>265.44561682925212</v>
      </c>
      <c r="J73" s="147">
        <v>370.44</v>
      </c>
      <c r="K73" s="147">
        <v>370.44</v>
      </c>
      <c r="L73" s="147">
        <v>1000</v>
      </c>
      <c r="M73" s="147">
        <v>1000</v>
      </c>
      <c r="N73" s="147">
        <v>1000</v>
      </c>
      <c r="O73" s="147">
        <v>1000</v>
      </c>
      <c r="P73" s="130"/>
      <c r="Q73" s="130"/>
      <c r="R73" s="130"/>
    </row>
    <row r="74" spans="1:18" x14ac:dyDescent="0.25">
      <c r="A74" s="135"/>
      <c r="B74" s="135"/>
      <c r="C74" s="136"/>
      <c r="D74" s="136"/>
      <c r="E74" s="36" t="s">
        <v>69</v>
      </c>
      <c r="F74" s="36" t="s">
        <v>19</v>
      </c>
      <c r="G74" s="154"/>
      <c r="H74" s="147"/>
      <c r="I74" s="147"/>
      <c r="J74" s="147"/>
      <c r="K74" s="147"/>
      <c r="L74" s="147"/>
      <c r="M74" s="147">
        <v>50</v>
      </c>
      <c r="N74" s="147">
        <v>50</v>
      </c>
      <c r="O74" s="147">
        <v>50</v>
      </c>
      <c r="P74" s="130"/>
      <c r="Q74" s="130"/>
      <c r="R74" s="130"/>
    </row>
    <row r="75" spans="1:18" x14ac:dyDescent="0.25">
      <c r="A75" s="135"/>
      <c r="B75" s="135"/>
      <c r="C75" s="136"/>
      <c r="D75" s="136"/>
      <c r="E75" s="36">
        <v>561</v>
      </c>
      <c r="F75" s="36" t="s">
        <v>349</v>
      </c>
      <c r="G75" s="154"/>
      <c r="H75" s="147"/>
      <c r="I75" s="147"/>
      <c r="J75" s="147"/>
      <c r="K75" s="147"/>
      <c r="L75" s="147"/>
      <c r="M75" s="147">
        <v>120</v>
      </c>
      <c r="N75" s="147">
        <v>120</v>
      </c>
      <c r="O75" s="147">
        <v>120</v>
      </c>
      <c r="P75" s="130"/>
      <c r="Q75" s="130"/>
      <c r="R75" s="130"/>
    </row>
    <row r="76" spans="1:18" x14ac:dyDescent="0.25">
      <c r="A76" s="135"/>
      <c r="B76" s="135"/>
      <c r="C76" s="136"/>
      <c r="D76" s="136"/>
      <c r="E76" s="36">
        <v>5012</v>
      </c>
      <c r="F76" s="36" t="s">
        <v>350</v>
      </c>
      <c r="G76" s="154"/>
      <c r="H76" s="147"/>
      <c r="I76" s="147"/>
      <c r="J76" s="147"/>
      <c r="K76" s="147"/>
      <c r="L76" s="147"/>
      <c r="M76" s="147">
        <v>20</v>
      </c>
      <c r="N76" s="147">
        <v>20</v>
      </c>
      <c r="O76" s="147">
        <v>20</v>
      </c>
      <c r="P76" s="130"/>
      <c r="Q76" s="130"/>
      <c r="R76" s="130"/>
    </row>
    <row r="77" spans="1:18" x14ac:dyDescent="0.25">
      <c r="A77" s="135"/>
      <c r="B77" s="135"/>
      <c r="C77" s="136"/>
      <c r="D77" s="136">
        <v>3213</v>
      </c>
      <c r="E77" s="36" t="s">
        <v>45</v>
      </c>
      <c r="F77" s="36" t="s">
        <v>126</v>
      </c>
      <c r="G77" s="147">
        <v>0</v>
      </c>
      <c r="H77" s="145">
        <f t="shared" ref="H77:L77" si="45">(SUM(H78))</f>
        <v>663.61404207313024</v>
      </c>
      <c r="I77" s="145">
        <f t="shared" si="45"/>
        <v>663.61404207313024</v>
      </c>
      <c r="J77" s="145">
        <f t="shared" si="45"/>
        <v>664</v>
      </c>
      <c r="K77" s="145">
        <f t="shared" si="45"/>
        <v>664</v>
      </c>
      <c r="L77" s="145">
        <f t="shared" si="45"/>
        <v>664</v>
      </c>
      <c r="M77" s="145">
        <f>(SUM(M78:M81))</f>
        <v>974</v>
      </c>
      <c r="N77" s="145">
        <f>(SUM(N78:N81))</f>
        <v>974</v>
      </c>
      <c r="O77" s="145">
        <f>(SUM(O78:O81))</f>
        <v>974</v>
      </c>
      <c r="P77" s="130"/>
      <c r="Q77" s="130"/>
      <c r="R77" s="130"/>
    </row>
    <row r="78" spans="1:18" x14ac:dyDescent="0.25">
      <c r="A78" s="135"/>
      <c r="B78" s="135"/>
      <c r="C78" s="136"/>
      <c r="D78" s="136"/>
      <c r="E78" s="36" t="s">
        <v>50</v>
      </c>
      <c r="F78" s="36" t="s">
        <v>126</v>
      </c>
      <c r="G78" s="147">
        <v>0</v>
      </c>
      <c r="H78" s="147">
        <v>663.61404207313024</v>
      </c>
      <c r="I78" s="147">
        <v>663.61404207313024</v>
      </c>
      <c r="J78" s="147">
        <v>664</v>
      </c>
      <c r="K78" s="147">
        <v>664</v>
      </c>
      <c r="L78" s="147">
        <v>664</v>
      </c>
      <c r="M78" s="147">
        <v>664</v>
      </c>
      <c r="N78" s="147">
        <v>664</v>
      </c>
      <c r="O78" s="147">
        <v>664</v>
      </c>
      <c r="P78" s="130"/>
      <c r="Q78" s="130"/>
      <c r="R78" s="130"/>
    </row>
    <row r="79" spans="1:18" x14ac:dyDescent="0.25">
      <c r="A79" s="135"/>
      <c r="B79" s="135"/>
      <c r="C79" s="136"/>
      <c r="D79" s="136"/>
      <c r="E79" s="36" t="s">
        <v>69</v>
      </c>
      <c r="F79" s="36" t="s">
        <v>19</v>
      </c>
      <c r="G79" s="154"/>
      <c r="H79" s="147"/>
      <c r="I79" s="147"/>
      <c r="J79" s="147"/>
      <c r="K79" s="147"/>
      <c r="L79" s="147"/>
      <c r="M79" s="147">
        <v>80</v>
      </c>
      <c r="N79" s="147">
        <v>80</v>
      </c>
      <c r="O79" s="147">
        <v>80</v>
      </c>
      <c r="P79" s="130"/>
      <c r="Q79" s="130"/>
      <c r="R79" s="130"/>
    </row>
    <row r="80" spans="1:18" x14ac:dyDescent="0.25">
      <c r="A80" s="135"/>
      <c r="B80" s="135"/>
      <c r="C80" s="136"/>
      <c r="D80" s="136"/>
      <c r="E80" s="36">
        <v>561</v>
      </c>
      <c r="F80" s="36" t="s">
        <v>349</v>
      </c>
      <c r="G80" s="154"/>
      <c r="H80" s="147"/>
      <c r="I80" s="147"/>
      <c r="J80" s="147"/>
      <c r="K80" s="147"/>
      <c r="L80" s="147"/>
      <c r="M80" s="147">
        <v>190</v>
      </c>
      <c r="N80" s="147">
        <v>190</v>
      </c>
      <c r="O80" s="147">
        <v>190</v>
      </c>
      <c r="P80" s="130"/>
      <c r="Q80" s="130"/>
      <c r="R80" s="130"/>
    </row>
    <row r="81" spans="1:18" x14ac:dyDescent="0.25">
      <c r="A81" s="135"/>
      <c r="B81" s="135"/>
      <c r="C81" s="136"/>
      <c r="D81" s="136"/>
      <c r="E81" s="36">
        <v>5012</v>
      </c>
      <c r="F81" s="36" t="s">
        <v>350</v>
      </c>
      <c r="G81" s="154"/>
      <c r="H81" s="147"/>
      <c r="I81" s="147"/>
      <c r="J81" s="147"/>
      <c r="K81" s="147"/>
      <c r="L81" s="147"/>
      <c r="M81" s="147">
        <v>40</v>
      </c>
      <c r="N81" s="147">
        <v>40</v>
      </c>
      <c r="O81" s="147">
        <v>40</v>
      </c>
      <c r="P81" s="130"/>
      <c r="Q81" s="130"/>
      <c r="R81" s="130"/>
    </row>
    <row r="82" spans="1:18" x14ac:dyDescent="0.25">
      <c r="A82" s="135"/>
      <c r="B82" s="135"/>
      <c r="C82" s="136"/>
      <c r="D82" s="136">
        <v>3212</v>
      </c>
      <c r="E82" s="36"/>
      <c r="F82" s="36" t="s">
        <v>87</v>
      </c>
      <c r="G82" s="145">
        <f t="shared" ref="G82:J82" si="46">(SUM(G83:G85))</f>
        <v>28171</v>
      </c>
      <c r="H82" s="145">
        <f t="shared" si="46"/>
        <v>30950.958922290793</v>
      </c>
      <c r="I82" s="145">
        <f t="shared" si="46"/>
        <v>37693.277589753801</v>
      </c>
      <c r="J82" s="145">
        <f t="shared" si="46"/>
        <v>39512.581233658508</v>
      </c>
      <c r="K82" s="145">
        <f t="shared" ref="K82" si="47">(SUM(K83:K85))</f>
        <v>39512.581233658508</v>
      </c>
      <c r="L82" s="145">
        <f t="shared" ref="L82" si="48">(SUM(L83:L85))</f>
        <v>39631.69</v>
      </c>
      <c r="M82" s="145">
        <f>(SUM(M83:M86))</f>
        <v>40792</v>
      </c>
      <c r="N82" s="145">
        <f>(SUM(N83:N86))</f>
        <v>40792</v>
      </c>
      <c r="O82" s="145">
        <f>(SUM(O83:O86))</f>
        <v>40792</v>
      </c>
      <c r="P82" s="130"/>
      <c r="Q82" s="130"/>
      <c r="R82" s="130"/>
    </row>
    <row r="83" spans="1:18" x14ac:dyDescent="0.25">
      <c r="A83" s="135"/>
      <c r="B83" s="135"/>
      <c r="C83" s="136"/>
      <c r="D83" s="136"/>
      <c r="E83" s="36" t="s">
        <v>69</v>
      </c>
      <c r="F83" s="36" t="s">
        <v>19</v>
      </c>
      <c r="G83" s="154">
        <v>96</v>
      </c>
      <c r="H83" s="147">
        <v>92.905965890238235</v>
      </c>
      <c r="I83" s="147">
        <v>132.72280841462606</v>
      </c>
      <c r="J83" s="147">
        <v>132.72280841462606</v>
      </c>
      <c r="K83" s="147">
        <v>132.72280841462606</v>
      </c>
      <c r="L83" s="147">
        <v>200</v>
      </c>
      <c r="M83" s="147">
        <v>470</v>
      </c>
      <c r="N83" s="147">
        <v>470</v>
      </c>
      <c r="O83" s="147">
        <v>470</v>
      </c>
      <c r="P83" s="130"/>
      <c r="Q83" s="130"/>
      <c r="R83" s="130"/>
    </row>
    <row r="84" spans="1:18" x14ac:dyDescent="0.25">
      <c r="A84" s="135"/>
      <c r="B84" s="135"/>
      <c r="C84" s="136"/>
      <c r="D84" s="136"/>
      <c r="E84" s="36">
        <v>561</v>
      </c>
      <c r="F84" s="36" t="s">
        <v>349</v>
      </c>
      <c r="G84" s="154">
        <v>422</v>
      </c>
      <c r="H84" s="147">
        <v>331.80702103656512</v>
      </c>
      <c r="I84" s="147">
        <v>398.16842524387812</v>
      </c>
      <c r="J84" s="147">
        <v>398.16842524387812</v>
      </c>
      <c r="K84" s="147">
        <v>398.16842524387812</v>
      </c>
      <c r="L84" s="147">
        <v>450</v>
      </c>
      <c r="M84" s="147">
        <v>1140</v>
      </c>
      <c r="N84" s="147">
        <v>1140</v>
      </c>
      <c r="O84" s="147">
        <v>1140</v>
      </c>
      <c r="P84" s="130"/>
      <c r="Q84" s="130"/>
      <c r="R84" s="130"/>
    </row>
    <row r="85" spans="1:18" x14ac:dyDescent="0.25">
      <c r="A85" s="135"/>
      <c r="B85" s="135"/>
      <c r="C85" s="136"/>
      <c r="D85" s="136"/>
      <c r="E85" s="36" t="s">
        <v>50</v>
      </c>
      <c r="F85" s="36" t="s">
        <v>51</v>
      </c>
      <c r="G85" s="154">
        <v>27653</v>
      </c>
      <c r="H85" s="147">
        <v>30526.24593536399</v>
      </c>
      <c r="I85" s="147">
        <v>37162.386356095296</v>
      </c>
      <c r="J85" s="147">
        <v>38981.69</v>
      </c>
      <c r="K85" s="147">
        <v>38981.69</v>
      </c>
      <c r="L85" s="147">
        <v>38981.69</v>
      </c>
      <c r="M85" s="147">
        <v>38982</v>
      </c>
      <c r="N85" s="147">
        <v>38982</v>
      </c>
      <c r="O85" s="147">
        <v>38982</v>
      </c>
      <c r="P85" s="130"/>
      <c r="Q85" s="130"/>
      <c r="R85" s="130"/>
    </row>
    <row r="86" spans="1:18" x14ac:dyDescent="0.25">
      <c r="A86" s="135"/>
      <c r="B86" s="135"/>
      <c r="C86" s="136"/>
      <c r="D86" s="136"/>
      <c r="E86" s="36">
        <v>5012</v>
      </c>
      <c r="F86" s="36" t="s">
        <v>350</v>
      </c>
      <c r="G86" s="154"/>
      <c r="H86" s="147"/>
      <c r="I86" s="147"/>
      <c r="J86" s="147"/>
      <c r="K86" s="147"/>
      <c r="L86" s="147"/>
      <c r="M86" s="147">
        <v>200</v>
      </c>
      <c r="N86" s="147">
        <v>200</v>
      </c>
      <c r="O86" s="147">
        <v>200</v>
      </c>
      <c r="P86" s="130"/>
      <c r="Q86" s="130"/>
      <c r="R86" s="130"/>
    </row>
    <row r="87" spans="1:18" x14ac:dyDescent="0.25">
      <c r="A87" s="135"/>
      <c r="B87" s="135"/>
      <c r="C87" s="136">
        <v>322</v>
      </c>
      <c r="D87" s="136"/>
      <c r="E87" s="36"/>
      <c r="F87" s="36" t="s">
        <v>88</v>
      </c>
      <c r="G87" s="145">
        <f>(SUM(G88,G94,G98,G101,G109))</f>
        <v>62382</v>
      </c>
      <c r="H87" s="145">
        <f t="shared" ref="H87:L87" si="49">(SUM(H88,H94,H98,H101,H105,H109))</f>
        <v>41078.63826398566</v>
      </c>
      <c r="I87" s="145">
        <f t="shared" si="49"/>
        <v>40735.018913000189</v>
      </c>
      <c r="J87" s="145">
        <f t="shared" si="49"/>
        <v>57528.939818169754</v>
      </c>
      <c r="K87" s="145">
        <f t="shared" si="49"/>
        <v>60956.816850487754</v>
      </c>
      <c r="L87" s="145">
        <f t="shared" si="49"/>
        <v>59754.816850487754</v>
      </c>
      <c r="M87" s="145">
        <f t="shared" ref="M87" si="50">(SUM(M88,M94,M98,M101,M105,M109))</f>
        <v>64954.816850487754</v>
      </c>
      <c r="N87" s="145">
        <f t="shared" ref="N87:O87" si="51">(SUM(N88,N94,N98,N101,N105,N109))</f>
        <v>64954.816850487754</v>
      </c>
      <c r="O87" s="145">
        <f t="shared" si="51"/>
        <v>64954.816850487754</v>
      </c>
      <c r="P87" s="130"/>
      <c r="Q87" s="130"/>
      <c r="R87" s="130"/>
    </row>
    <row r="88" spans="1:18" x14ac:dyDescent="0.25">
      <c r="A88" s="135"/>
      <c r="B88" s="135"/>
      <c r="C88" s="136"/>
      <c r="D88" s="136">
        <v>3221</v>
      </c>
      <c r="E88" s="36"/>
      <c r="F88" s="36" t="s">
        <v>89</v>
      </c>
      <c r="G88" s="145">
        <f>(SUM(G89:G92))</f>
        <v>2731</v>
      </c>
      <c r="H88" s="145">
        <f t="shared" ref="H88:K88" si="52">(SUM(H89:H92))</f>
        <v>4048.0456566460944</v>
      </c>
      <c r="I88" s="145">
        <f t="shared" si="52"/>
        <v>4048.0456566460944</v>
      </c>
      <c r="J88" s="145">
        <f t="shared" si="52"/>
        <v>3612.6956168292522</v>
      </c>
      <c r="K88" s="145">
        <f t="shared" si="52"/>
        <v>3612.6956168292522</v>
      </c>
      <c r="L88" s="145">
        <f t="shared" ref="L88" si="53">(SUM(L89:L92))</f>
        <v>3612.6956168292522</v>
      </c>
      <c r="M88" s="145">
        <f>(SUM(M89:M93))</f>
        <v>3812.6956168292522</v>
      </c>
      <c r="N88" s="145">
        <f>(SUM(N89:N93))</f>
        <v>3812.6956168292522</v>
      </c>
      <c r="O88" s="145">
        <f>(SUM(O89:O93))</f>
        <v>3812.6956168292522</v>
      </c>
      <c r="P88" s="130"/>
      <c r="Q88" s="130"/>
      <c r="R88" s="130"/>
    </row>
    <row r="89" spans="1:18" x14ac:dyDescent="0.25">
      <c r="A89" s="135"/>
      <c r="B89" s="135"/>
      <c r="C89" s="136"/>
      <c r="D89" s="136"/>
      <c r="E89" s="36" t="s">
        <v>65</v>
      </c>
      <c r="F89" s="36" t="s">
        <v>70</v>
      </c>
      <c r="G89" s="154">
        <v>2606</v>
      </c>
      <c r="H89" s="147">
        <v>2057.2035304267038</v>
      </c>
      <c r="I89" s="147">
        <v>2057.2035304267038</v>
      </c>
      <c r="J89" s="147">
        <v>2400</v>
      </c>
      <c r="K89" s="147">
        <v>2400</v>
      </c>
      <c r="L89" s="147">
        <v>2400</v>
      </c>
      <c r="M89" s="147">
        <v>2400</v>
      </c>
      <c r="N89" s="147">
        <v>2400</v>
      </c>
      <c r="O89" s="147">
        <v>2400</v>
      </c>
      <c r="P89" s="130"/>
      <c r="Q89" s="130"/>
      <c r="R89" s="130"/>
    </row>
    <row r="90" spans="1:18" x14ac:dyDescent="0.25">
      <c r="A90" s="135"/>
      <c r="B90" s="135"/>
      <c r="C90" s="136"/>
      <c r="D90" s="136"/>
      <c r="E90" s="36" t="s">
        <v>50</v>
      </c>
      <c r="F90" s="36" t="s">
        <v>51</v>
      </c>
      <c r="G90" s="147">
        <v>0</v>
      </c>
      <c r="H90" s="147">
        <v>1128.1438715243214</v>
      </c>
      <c r="I90" s="147">
        <v>1128.1438715243214</v>
      </c>
      <c r="J90" s="147">
        <v>500</v>
      </c>
      <c r="K90" s="147">
        <v>500</v>
      </c>
      <c r="L90" s="147">
        <v>500</v>
      </c>
      <c r="M90" s="147">
        <v>500</v>
      </c>
      <c r="N90" s="147">
        <v>500</v>
      </c>
      <c r="O90" s="147">
        <v>500</v>
      </c>
      <c r="P90" s="130"/>
      <c r="Q90" s="130"/>
      <c r="R90" s="130"/>
    </row>
    <row r="91" spans="1:18" x14ac:dyDescent="0.25">
      <c r="A91" s="135"/>
      <c r="B91" s="135"/>
      <c r="C91" s="136"/>
      <c r="D91" s="136"/>
      <c r="E91" s="148" t="s">
        <v>57</v>
      </c>
      <c r="F91" s="36" t="s">
        <v>58</v>
      </c>
      <c r="G91" s="154">
        <v>0</v>
      </c>
      <c r="H91" s="147">
        <v>265.44561682925212</v>
      </c>
      <c r="I91" s="147">
        <v>265.44561682925212</v>
      </c>
      <c r="J91" s="147">
        <v>265.44561682925212</v>
      </c>
      <c r="K91" s="147">
        <v>265.44561682925212</v>
      </c>
      <c r="L91" s="147">
        <v>265.44561682925212</v>
      </c>
      <c r="M91" s="147">
        <v>265.44561682925212</v>
      </c>
      <c r="N91" s="147">
        <v>265.44561682925212</v>
      </c>
      <c r="O91" s="147">
        <v>265.44561682925212</v>
      </c>
      <c r="P91" s="130"/>
      <c r="Q91" s="130"/>
      <c r="R91" s="130"/>
    </row>
    <row r="92" spans="1:18" x14ac:dyDescent="0.25">
      <c r="A92" s="135"/>
      <c r="B92" s="135"/>
      <c r="C92" s="136"/>
      <c r="D92" s="136"/>
      <c r="E92" s="148" t="s">
        <v>55</v>
      </c>
      <c r="F92" s="36" t="s">
        <v>86</v>
      </c>
      <c r="G92" s="147">
        <v>125</v>
      </c>
      <c r="H92" s="147">
        <v>597.25263786581718</v>
      </c>
      <c r="I92" s="147">
        <v>597.25263786581718</v>
      </c>
      <c r="J92" s="147">
        <v>447.25</v>
      </c>
      <c r="K92" s="147">
        <v>447.25</v>
      </c>
      <c r="L92" s="147">
        <v>447.25</v>
      </c>
      <c r="M92" s="147">
        <v>447.25</v>
      </c>
      <c r="N92" s="147">
        <v>447.25</v>
      </c>
      <c r="O92" s="147">
        <v>447.25</v>
      </c>
      <c r="P92" s="130"/>
      <c r="Q92" s="130"/>
      <c r="R92" s="130"/>
    </row>
    <row r="93" spans="1:18" x14ac:dyDescent="0.25">
      <c r="A93" s="135"/>
      <c r="B93" s="135"/>
      <c r="C93" s="136"/>
      <c r="D93" s="136"/>
      <c r="E93" s="209" t="s">
        <v>342</v>
      </c>
      <c r="F93" s="36" t="s">
        <v>62</v>
      </c>
      <c r="G93" s="147"/>
      <c r="H93" s="147"/>
      <c r="I93" s="147"/>
      <c r="J93" s="147"/>
      <c r="K93" s="147"/>
      <c r="L93" s="147"/>
      <c r="M93" s="147">
        <v>200</v>
      </c>
      <c r="N93" s="147">
        <v>200</v>
      </c>
      <c r="O93" s="147">
        <v>200</v>
      </c>
      <c r="P93" s="130"/>
      <c r="Q93" s="130"/>
      <c r="R93" s="130"/>
    </row>
    <row r="94" spans="1:18" x14ac:dyDescent="0.25">
      <c r="A94" s="135"/>
      <c r="B94" s="135"/>
      <c r="C94" s="136"/>
      <c r="D94" s="136">
        <v>3222</v>
      </c>
      <c r="E94" s="36"/>
      <c r="F94" s="36" t="s">
        <v>90</v>
      </c>
      <c r="G94" s="145">
        <f t="shared" ref="G94:L94" si="54">(SUM(G95:G97))</f>
        <v>40469</v>
      </c>
      <c r="H94" s="145">
        <f t="shared" si="54"/>
        <v>19636.074059327093</v>
      </c>
      <c r="I94" s="145">
        <f t="shared" si="54"/>
        <v>19636.206782135509</v>
      </c>
      <c r="J94" s="145">
        <f t="shared" si="54"/>
        <v>38391.266839206321</v>
      </c>
      <c r="K94" s="145">
        <f t="shared" si="54"/>
        <v>38190</v>
      </c>
      <c r="L94" s="145">
        <f t="shared" si="54"/>
        <v>38000</v>
      </c>
      <c r="M94" s="145">
        <f t="shared" ref="M94" si="55">(SUM(M95:M97))</f>
        <v>43000</v>
      </c>
      <c r="N94" s="145">
        <f t="shared" ref="N94:O94" si="56">(SUM(N95:N97))</f>
        <v>43000</v>
      </c>
      <c r="O94" s="145">
        <f t="shared" si="56"/>
        <v>43000</v>
      </c>
      <c r="P94" s="130"/>
      <c r="Q94" s="130"/>
      <c r="R94" s="130"/>
    </row>
    <row r="95" spans="1:18" x14ac:dyDescent="0.25">
      <c r="A95" s="135"/>
      <c r="B95" s="135"/>
      <c r="C95" s="136"/>
      <c r="D95" s="136"/>
      <c r="E95" s="36" t="s">
        <v>65</v>
      </c>
      <c r="F95" s="36" t="s">
        <v>70</v>
      </c>
      <c r="G95" s="154">
        <v>317</v>
      </c>
      <c r="H95" s="147">
        <v>391.26683920631757</v>
      </c>
      <c r="I95" s="147">
        <v>391.26683920631757</v>
      </c>
      <c r="J95" s="147">
        <v>391.26683920631757</v>
      </c>
      <c r="K95" s="147">
        <v>190</v>
      </c>
      <c r="L95" s="147">
        <v>0</v>
      </c>
      <c r="M95" s="201">
        <v>0</v>
      </c>
      <c r="N95" s="201">
        <v>0</v>
      </c>
      <c r="O95" s="201">
        <v>0</v>
      </c>
      <c r="P95" s="130"/>
      <c r="Q95" s="130"/>
      <c r="R95" s="130"/>
    </row>
    <row r="96" spans="1:18" x14ac:dyDescent="0.25">
      <c r="A96" s="135"/>
      <c r="B96" s="135"/>
      <c r="C96" s="136"/>
      <c r="D96" s="136"/>
      <c r="E96" s="36" t="s">
        <v>55</v>
      </c>
      <c r="F96" s="36" t="s">
        <v>86</v>
      </c>
      <c r="G96" s="154">
        <v>8000</v>
      </c>
      <c r="H96" s="147">
        <v>15263.122967681995</v>
      </c>
      <c r="I96" s="147">
        <v>15263.122967681995</v>
      </c>
      <c r="J96" s="147">
        <v>8000</v>
      </c>
      <c r="K96" s="147">
        <v>8000</v>
      </c>
      <c r="L96" s="147">
        <v>8000</v>
      </c>
      <c r="M96" s="147">
        <v>8000</v>
      </c>
      <c r="N96" s="147">
        <v>8000</v>
      </c>
      <c r="O96" s="147">
        <v>8000</v>
      </c>
      <c r="P96" s="130"/>
      <c r="Q96" s="130"/>
      <c r="R96" s="130"/>
    </row>
    <row r="97" spans="1:18" x14ac:dyDescent="0.25">
      <c r="A97" s="135"/>
      <c r="B97" s="135"/>
      <c r="C97" s="136"/>
      <c r="D97" s="136"/>
      <c r="E97" s="36" t="s">
        <v>50</v>
      </c>
      <c r="F97" s="36" t="s">
        <v>51</v>
      </c>
      <c r="G97" s="147">
        <v>32152</v>
      </c>
      <c r="H97" s="147">
        <v>3981.6842524387812</v>
      </c>
      <c r="I97" s="147">
        <v>3981.8169752471958</v>
      </c>
      <c r="J97" s="147">
        <v>30000</v>
      </c>
      <c r="K97" s="147">
        <v>30000</v>
      </c>
      <c r="L97" s="147">
        <v>30000</v>
      </c>
      <c r="M97" s="147">
        <v>35000</v>
      </c>
      <c r="N97" s="147">
        <v>35000</v>
      </c>
      <c r="O97" s="147">
        <v>35000</v>
      </c>
      <c r="P97" s="130"/>
      <c r="Q97" s="130"/>
      <c r="R97" s="130"/>
    </row>
    <row r="98" spans="1:18" x14ac:dyDescent="0.25">
      <c r="A98" s="135"/>
      <c r="B98" s="135"/>
      <c r="C98" s="136"/>
      <c r="D98" s="136">
        <v>3223</v>
      </c>
      <c r="E98" s="36"/>
      <c r="F98" s="36" t="s">
        <v>91</v>
      </c>
      <c r="G98" s="145">
        <f>(SUM(G99+G100))</f>
        <v>16589</v>
      </c>
      <c r="H98" s="145">
        <f t="shared" ref="H98:K98" si="57">(SUM(H99:H100))</f>
        <v>12686.973256354104</v>
      </c>
      <c r="I98" s="145">
        <f t="shared" si="57"/>
        <v>12343.221182560223</v>
      </c>
      <c r="J98" s="145">
        <f t="shared" si="57"/>
        <v>11756.78</v>
      </c>
      <c r="K98" s="145">
        <f t="shared" si="57"/>
        <v>15657.78</v>
      </c>
      <c r="L98" s="145">
        <f t="shared" ref="L98" si="58">(SUM(L99:L100))</f>
        <v>15657.78</v>
      </c>
      <c r="M98" s="145">
        <f t="shared" ref="M98" si="59">(SUM(M99:M100))</f>
        <v>15657.78</v>
      </c>
      <c r="N98" s="145">
        <f t="shared" ref="N98:O98" si="60">(SUM(N99:N100))</f>
        <v>15657.78</v>
      </c>
      <c r="O98" s="145">
        <f t="shared" si="60"/>
        <v>15657.78</v>
      </c>
      <c r="P98" s="130"/>
      <c r="Q98" s="130"/>
      <c r="R98" s="130"/>
    </row>
    <row r="99" spans="1:18" x14ac:dyDescent="0.25">
      <c r="A99" s="135"/>
      <c r="B99" s="135"/>
      <c r="C99" s="136"/>
      <c r="D99" s="136"/>
      <c r="E99" s="36" t="s">
        <v>65</v>
      </c>
      <c r="F99" s="36" t="s">
        <v>70</v>
      </c>
      <c r="G99" s="154">
        <v>16191</v>
      </c>
      <c r="H99" s="147">
        <v>11625.190789037095</v>
      </c>
      <c r="I99" s="147">
        <v>11281.438715243214</v>
      </c>
      <c r="J99" s="147">
        <v>11100</v>
      </c>
      <c r="K99" s="147">
        <v>15001</v>
      </c>
      <c r="L99" s="147">
        <v>15001</v>
      </c>
      <c r="M99" s="147">
        <v>15001</v>
      </c>
      <c r="N99" s="147">
        <v>15001</v>
      </c>
      <c r="O99" s="147">
        <v>15001</v>
      </c>
      <c r="P99" s="130"/>
      <c r="Q99" s="130"/>
      <c r="R99" s="130"/>
    </row>
    <row r="100" spans="1:18" x14ac:dyDescent="0.25">
      <c r="A100" s="135"/>
      <c r="B100" s="135"/>
      <c r="C100" s="136"/>
      <c r="D100" s="136"/>
      <c r="E100" s="36" t="s">
        <v>57</v>
      </c>
      <c r="F100" s="36" t="s">
        <v>58</v>
      </c>
      <c r="G100" s="147">
        <v>398</v>
      </c>
      <c r="H100" s="147">
        <v>1061.7824673170085</v>
      </c>
      <c r="I100" s="147">
        <v>1061.7824673170085</v>
      </c>
      <c r="J100" s="147">
        <v>656.78</v>
      </c>
      <c r="K100" s="147">
        <v>656.78</v>
      </c>
      <c r="L100" s="147">
        <v>656.78</v>
      </c>
      <c r="M100" s="147">
        <v>656.78</v>
      </c>
      <c r="N100" s="147">
        <v>656.78</v>
      </c>
      <c r="O100" s="147">
        <v>656.78</v>
      </c>
      <c r="P100" s="130"/>
      <c r="Q100" s="130"/>
      <c r="R100" s="130"/>
    </row>
    <row r="101" spans="1:18" x14ac:dyDescent="0.25">
      <c r="A101" s="135"/>
      <c r="B101" s="135"/>
      <c r="C101" s="136"/>
      <c r="D101" s="136">
        <v>3224</v>
      </c>
      <c r="E101" s="36"/>
      <c r="F101" s="36" t="s">
        <v>92</v>
      </c>
      <c r="G101" s="145">
        <f t="shared" ref="G101:J101" si="61">(SUM(G102:G104))</f>
        <v>2299</v>
      </c>
      <c r="H101" s="145">
        <f t="shared" si="61"/>
        <v>3393.589488353573</v>
      </c>
      <c r="I101" s="145">
        <f t="shared" si="61"/>
        <v>3393.589488353573</v>
      </c>
      <c r="J101" s="145">
        <f t="shared" si="61"/>
        <v>2802.7473621341824</v>
      </c>
      <c r="K101" s="145">
        <f t="shared" ref="K101:M101" si="62">(SUM(K102:K104))</f>
        <v>2430.8912336585045</v>
      </c>
      <c r="L101" s="145">
        <f t="shared" ref="L101" si="63">(SUM(L102:L104))</f>
        <v>1418.8912336585042</v>
      </c>
      <c r="M101" s="145">
        <f t="shared" si="62"/>
        <v>1418.8912336585042</v>
      </c>
      <c r="N101" s="145">
        <f t="shared" ref="N101:O101" si="64">(SUM(N102:N104))</f>
        <v>1418.8912336585042</v>
      </c>
      <c r="O101" s="145">
        <f t="shared" si="64"/>
        <v>1418.8912336585042</v>
      </c>
      <c r="P101" s="130"/>
      <c r="Q101" s="130"/>
      <c r="R101" s="130"/>
    </row>
    <row r="102" spans="1:18" x14ac:dyDescent="0.25">
      <c r="A102" s="135"/>
      <c r="B102" s="135"/>
      <c r="C102" s="136"/>
      <c r="D102" s="136"/>
      <c r="E102" s="36" t="s">
        <v>65</v>
      </c>
      <c r="F102" s="36" t="s">
        <v>70</v>
      </c>
      <c r="G102" s="154">
        <v>498</v>
      </c>
      <c r="H102" s="147">
        <v>871.85612847567847</v>
      </c>
      <c r="I102" s="147">
        <v>871.85612847567847</v>
      </c>
      <c r="J102" s="147">
        <v>871.85612847567847</v>
      </c>
      <c r="K102" s="147">
        <v>500</v>
      </c>
      <c r="L102" s="147">
        <v>88</v>
      </c>
      <c r="M102" s="201">
        <v>88</v>
      </c>
      <c r="N102" s="201">
        <v>88</v>
      </c>
      <c r="O102" s="201">
        <v>88</v>
      </c>
      <c r="P102" s="130"/>
      <c r="Q102" s="130"/>
      <c r="R102" s="130"/>
    </row>
    <row r="103" spans="1:18" x14ac:dyDescent="0.25">
      <c r="A103" s="135"/>
      <c r="B103" s="135"/>
      <c r="C103" s="136"/>
      <c r="D103" s="136"/>
      <c r="E103" s="36" t="s">
        <v>65</v>
      </c>
      <c r="F103" s="36" t="s">
        <v>70</v>
      </c>
      <c r="G103" s="147">
        <v>1400</v>
      </c>
      <c r="H103" s="147">
        <v>1990.8421262193906</v>
      </c>
      <c r="I103" s="147">
        <v>1990.8421262193906</v>
      </c>
      <c r="J103" s="147">
        <v>1400</v>
      </c>
      <c r="K103" s="147">
        <v>1400</v>
      </c>
      <c r="L103" s="147">
        <v>800</v>
      </c>
      <c r="M103" s="201">
        <v>800</v>
      </c>
      <c r="N103" s="201">
        <v>800</v>
      </c>
      <c r="O103" s="201">
        <v>800</v>
      </c>
      <c r="P103" s="130"/>
      <c r="Q103" s="130"/>
      <c r="R103" s="130"/>
    </row>
    <row r="104" spans="1:18" x14ac:dyDescent="0.25">
      <c r="A104" s="135"/>
      <c r="B104" s="135"/>
      <c r="C104" s="136"/>
      <c r="D104" s="136"/>
      <c r="E104" s="36" t="s">
        <v>57</v>
      </c>
      <c r="F104" s="36" t="s">
        <v>58</v>
      </c>
      <c r="G104" s="154">
        <v>401</v>
      </c>
      <c r="H104" s="147">
        <v>530.89123365850423</v>
      </c>
      <c r="I104" s="147">
        <v>530.89123365850423</v>
      </c>
      <c r="J104" s="147">
        <v>530.89123365850423</v>
      </c>
      <c r="K104" s="147">
        <v>530.89123365850423</v>
      </c>
      <c r="L104" s="147">
        <v>530.89123365850423</v>
      </c>
      <c r="M104" s="147">
        <v>530.89123365850423</v>
      </c>
      <c r="N104" s="147">
        <v>530.89123365850423</v>
      </c>
      <c r="O104" s="147">
        <v>530.89123365850423</v>
      </c>
      <c r="P104" s="130"/>
      <c r="Q104" s="130"/>
      <c r="R104" s="130"/>
    </row>
    <row r="105" spans="1:18" x14ac:dyDescent="0.25">
      <c r="A105" s="135"/>
      <c r="B105" s="135"/>
      <c r="C105" s="136"/>
      <c r="D105" s="136">
        <v>3225</v>
      </c>
      <c r="E105" s="36"/>
      <c r="F105" s="36" t="s">
        <v>93</v>
      </c>
      <c r="G105" s="145">
        <f t="shared" ref="G105:J105" si="65">(SUM(G106:G108))</f>
        <v>111</v>
      </c>
      <c r="H105" s="145">
        <f t="shared" si="65"/>
        <v>1114.8715906828588</v>
      </c>
      <c r="I105" s="145">
        <f t="shared" si="65"/>
        <v>1114.8715906828588</v>
      </c>
      <c r="J105" s="145">
        <f t="shared" si="65"/>
        <v>665.45</v>
      </c>
      <c r="K105" s="145">
        <f t="shared" ref="K105:M105" si="66">(SUM(K106:K108))</f>
        <v>765.45</v>
      </c>
      <c r="L105" s="145">
        <f t="shared" ref="L105" si="67">(SUM(L106:L108))</f>
        <v>765.45</v>
      </c>
      <c r="M105" s="145">
        <f t="shared" si="66"/>
        <v>765.45</v>
      </c>
      <c r="N105" s="145">
        <f t="shared" ref="N105:O105" si="68">(SUM(N106:N108))</f>
        <v>765.45</v>
      </c>
      <c r="O105" s="145">
        <f t="shared" si="68"/>
        <v>765.45</v>
      </c>
      <c r="P105" s="130"/>
      <c r="Q105" s="130"/>
      <c r="R105" s="130"/>
    </row>
    <row r="106" spans="1:18" x14ac:dyDescent="0.25">
      <c r="A106" s="135"/>
      <c r="B106" s="135"/>
      <c r="C106" s="136"/>
      <c r="D106" s="136"/>
      <c r="E106" s="36" t="s">
        <v>65</v>
      </c>
      <c r="F106" s="36" t="s">
        <v>70</v>
      </c>
      <c r="G106" s="154">
        <v>111</v>
      </c>
      <c r="H106" s="147">
        <v>132.72280841462606</v>
      </c>
      <c r="I106" s="147">
        <v>132.72280841462606</v>
      </c>
      <c r="J106" s="147">
        <v>300</v>
      </c>
      <c r="K106" s="147">
        <v>400</v>
      </c>
      <c r="L106" s="147">
        <v>400</v>
      </c>
      <c r="M106" s="147">
        <v>400</v>
      </c>
      <c r="N106" s="147">
        <v>400</v>
      </c>
      <c r="O106" s="147">
        <v>400</v>
      </c>
      <c r="P106" s="130"/>
      <c r="Q106" s="130"/>
      <c r="R106" s="130"/>
    </row>
    <row r="107" spans="1:18" x14ac:dyDescent="0.25">
      <c r="A107" s="135"/>
      <c r="B107" s="135"/>
      <c r="C107" s="136"/>
      <c r="D107" s="136"/>
      <c r="E107" s="36" t="s">
        <v>57</v>
      </c>
      <c r="F107" s="36" t="s">
        <v>58</v>
      </c>
      <c r="G107" s="147">
        <v>0</v>
      </c>
      <c r="H107" s="147">
        <v>265.44561682925212</v>
      </c>
      <c r="I107" s="147">
        <v>265.44561682925212</v>
      </c>
      <c r="J107" s="147">
        <v>365.45</v>
      </c>
      <c r="K107" s="147">
        <v>365.45</v>
      </c>
      <c r="L107" s="147">
        <v>365.45</v>
      </c>
      <c r="M107" s="147">
        <v>365.45</v>
      </c>
      <c r="N107" s="147">
        <v>365.45</v>
      </c>
      <c r="O107" s="147">
        <v>365.45</v>
      </c>
      <c r="P107" s="130"/>
      <c r="Q107" s="130"/>
      <c r="R107" s="130"/>
    </row>
    <row r="108" spans="1:18" x14ac:dyDescent="0.25">
      <c r="A108" s="135"/>
      <c r="B108" s="135"/>
      <c r="C108" s="136"/>
      <c r="D108" s="136"/>
      <c r="E108" s="36" t="s">
        <v>69</v>
      </c>
      <c r="F108" s="36" t="s">
        <v>19</v>
      </c>
      <c r="G108" s="154">
        <v>0</v>
      </c>
      <c r="H108" s="147">
        <v>716.7031654389807</v>
      </c>
      <c r="I108" s="147">
        <v>716.7031654389807</v>
      </c>
      <c r="J108" s="147">
        <v>0</v>
      </c>
      <c r="K108" s="147">
        <v>0</v>
      </c>
      <c r="L108" s="147">
        <v>0</v>
      </c>
      <c r="M108" s="147">
        <v>0</v>
      </c>
      <c r="N108" s="147">
        <v>0</v>
      </c>
      <c r="O108" s="147">
        <v>0</v>
      </c>
      <c r="P108" s="130"/>
      <c r="Q108" s="130"/>
      <c r="R108" s="130"/>
    </row>
    <row r="109" spans="1:18" x14ac:dyDescent="0.25">
      <c r="A109" s="135"/>
      <c r="B109" s="135"/>
      <c r="C109" s="136"/>
      <c r="D109" s="136">
        <v>3227</v>
      </c>
      <c r="E109" s="36"/>
      <c r="F109" s="36" t="s">
        <v>94</v>
      </c>
      <c r="G109" s="145">
        <f t="shared" ref="G109:O109" si="69">(SUM(G110))</f>
        <v>294</v>
      </c>
      <c r="H109" s="145">
        <f t="shared" si="69"/>
        <v>199.08421262193906</v>
      </c>
      <c r="I109" s="145">
        <f t="shared" si="69"/>
        <v>199.08421262193906</v>
      </c>
      <c r="J109" s="145">
        <f t="shared" si="69"/>
        <v>300</v>
      </c>
      <c r="K109" s="145">
        <f t="shared" si="69"/>
        <v>300</v>
      </c>
      <c r="L109" s="145">
        <f t="shared" si="69"/>
        <v>300</v>
      </c>
      <c r="M109" s="145">
        <f t="shared" si="69"/>
        <v>300</v>
      </c>
      <c r="N109" s="145">
        <f t="shared" si="69"/>
        <v>300</v>
      </c>
      <c r="O109" s="145">
        <f t="shared" si="69"/>
        <v>300</v>
      </c>
      <c r="P109" s="130"/>
      <c r="Q109" s="130"/>
      <c r="R109" s="130"/>
    </row>
    <row r="110" spans="1:18" x14ac:dyDescent="0.25">
      <c r="A110" s="135"/>
      <c r="B110" s="135"/>
      <c r="C110" s="136"/>
      <c r="D110" s="136"/>
      <c r="E110" s="36" t="s">
        <v>65</v>
      </c>
      <c r="F110" s="36" t="s">
        <v>70</v>
      </c>
      <c r="G110" s="154">
        <v>294</v>
      </c>
      <c r="H110" s="147">
        <v>199.08421262193906</v>
      </c>
      <c r="I110" s="147">
        <v>199.08421262193906</v>
      </c>
      <c r="J110" s="147">
        <v>300</v>
      </c>
      <c r="K110" s="147">
        <v>300</v>
      </c>
      <c r="L110" s="147">
        <v>300</v>
      </c>
      <c r="M110" s="147">
        <v>300</v>
      </c>
      <c r="N110" s="147">
        <v>300</v>
      </c>
      <c r="O110" s="147">
        <v>300</v>
      </c>
      <c r="P110" s="130"/>
      <c r="Q110" s="130"/>
      <c r="R110" s="130"/>
    </row>
    <row r="111" spans="1:18" x14ac:dyDescent="0.25">
      <c r="A111" s="135"/>
      <c r="B111" s="135"/>
      <c r="C111" s="136">
        <v>323</v>
      </c>
      <c r="D111" s="136"/>
      <c r="E111" s="36"/>
      <c r="F111" s="36" t="s">
        <v>95</v>
      </c>
      <c r="G111" s="145">
        <f>(SUM(G112,G115,G120,G123,G126,G132,G137))</f>
        <v>35947</v>
      </c>
      <c r="H111" s="145">
        <f t="shared" ref="H111:L111" si="70">(SUM(H112,H115,H120,H123,H126,H132,H135,H137))</f>
        <v>51563.740128741119</v>
      </c>
      <c r="I111" s="145">
        <f t="shared" si="70"/>
        <v>23242.816377994557</v>
      </c>
      <c r="J111" s="145">
        <f t="shared" si="70"/>
        <v>23627.996418475013</v>
      </c>
      <c r="K111" s="145">
        <f t="shared" si="70"/>
        <v>23980.943780609196</v>
      </c>
      <c r="L111" s="145">
        <f t="shared" si="70"/>
        <v>44001.961233658505</v>
      </c>
      <c r="M111" s="145">
        <f t="shared" ref="M111" si="71">(SUM(M112,M115,M120,M123,M126,M132,M135,M137))</f>
        <v>34090.07</v>
      </c>
      <c r="N111" s="145">
        <f t="shared" ref="N111:O111" si="72">(SUM(N112,N115,N120,N123,N126,N132,N135,N137))</f>
        <v>34090.07</v>
      </c>
      <c r="O111" s="145">
        <f t="shared" si="72"/>
        <v>34090.07</v>
      </c>
      <c r="P111" s="130"/>
      <c r="Q111" s="130"/>
      <c r="R111" s="130"/>
    </row>
    <row r="112" spans="1:18" x14ac:dyDescent="0.25">
      <c r="A112" s="135"/>
      <c r="B112" s="135"/>
      <c r="C112" s="136"/>
      <c r="D112" s="136">
        <v>3231</v>
      </c>
      <c r="E112" s="36"/>
      <c r="F112" s="36" t="s">
        <v>96</v>
      </c>
      <c r="G112" s="145">
        <f>(SUM(G113,G114))</f>
        <v>948</v>
      </c>
      <c r="H112" s="145">
        <f t="shared" ref="H112:K112" si="73">(SUM(H113))</f>
        <v>729.97544628044329</v>
      </c>
      <c r="I112" s="145">
        <f t="shared" si="73"/>
        <v>796.33685048775624</v>
      </c>
      <c r="J112" s="145">
        <f t="shared" si="73"/>
        <v>979.08</v>
      </c>
      <c r="K112" s="145">
        <f t="shared" si="73"/>
        <v>980</v>
      </c>
      <c r="L112" s="145">
        <f>(SUM(L113:L114))</f>
        <v>1080</v>
      </c>
      <c r="M112" s="145">
        <f>(SUM(M113:M114))</f>
        <v>1080</v>
      </c>
      <c r="N112" s="145">
        <f>(SUM(N113:N114))</f>
        <v>1080</v>
      </c>
      <c r="O112" s="145">
        <f>(SUM(O113:O114))</f>
        <v>1080</v>
      </c>
      <c r="P112" s="130"/>
      <c r="Q112" s="130"/>
      <c r="R112" s="130"/>
    </row>
    <row r="113" spans="1:18" x14ac:dyDescent="0.25">
      <c r="A113" s="135"/>
      <c r="B113" s="135"/>
      <c r="C113" s="136"/>
      <c r="D113" s="136"/>
      <c r="E113" s="36" t="s">
        <v>65</v>
      </c>
      <c r="F113" s="36" t="s">
        <v>70</v>
      </c>
      <c r="G113" s="154">
        <v>905</v>
      </c>
      <c r="H113" s="147">
        <v>729.97544628044329</v>
      </c>
      <c r="I113" s="147">
        <v>796.33685048775624</v>
      </c>
      <c r="J113" s="147">
        <v>979.08</v>
      </c>
      <c r="K113" s="147">
        <v>980</v>
      </c>
      <c r="L113" s="147">
        <v>980</v>
      </c>
      <c r="M113" s="147">
        <v>980</v>
      </c>
      <c r="N113" s="147">
        <v>980</v>
      </c>
      <c r="O113" s="147">
        <v>980</v>
      </c>
      <c r="P113" s="130"/>
      <c r="Q113" s="130"/>
      <c r="R113" s="130"/>
    </row>
    <row r="114" spans="1:18" x14ac:dyDescent="0.25">
      <c r="A114" s="135"/>
      <c r="B114" s="135"/>
      <c r="C114" s="136"/>
      <c r="D114" s="136"/>
      <c r="E114" s="148" t="s">
        <v>57</v>
      </c>
      <c r="F114" s="36" t="s">
        <v>58</v>
      </c>
      <c r="G114" s="154">
        <v>43</v>
      </c>
      <c r="H114" s="147"/>
      <c r="I114" s="147"/>
      <c r="J114" s="147"/>
      <c r="K114" s="147"/>
      <c r="L114" s="147">
        <v>100</v>
      </c>
      <c r="M114" s="147">
        <v>100</v>
      </c>
      <c r="N114" s="147">
        <v>100</v>
      </c>
      <c r="O114" s="147">
        <v>100</v>
      </c>
      <c r="P114" s="130"/>
      <c r="Q114" s="130"/>
      <c r="R114" s="130"/>
    </row>
    <row r="115" spans="1:18" x14ac:dyDescent="0.25">
      <c r="A115" s="135"/>
      <c r="B115" s="135"/>
      <c r="C115" s="136"/>
      <c r="D115" s="136">
        <v>3232</v>
      </c>
      <c r="E115" s="36" t="s">
        <v>45</v>
      </c>
      <c r="F115" s="36" t="s">
        <v>97</v>
      </c>
      <c r="G115" s="145">
        <f>(SUM(G116:G118:G119))</f>
        <v>13947</v>
      </c>
      <c r="H115" s="145">
        <f t="shared" ref="H115:K115" si="74">(SUM(H116:H119))</f>
        <v>27852.810405468179</v>
      </c>
      <c r="I115" s="145">
        <f t="shared" si="74"/>
        <v>5922.4898798858585</v>
      </c>
      <c r="J115" s="145">
        <f t="shared" si="74"/>
        <v>6147.5752757316341</v>
      </c>
      <c r="K115" s="145">
        <f t="shared" si="74"/>
        <v>6238.5752757316341</v>
      </c>
      <c r="L115" s="145">
        <f t="shared" ref="L115" si="75">(SUM(L116:L119))</f>
        <v>17192.07</v>
      </c>
      <c r="M115" s="145">
        <f t="shared" ref="M115" si="76">(SUM(M116:M119))</f>
        <v>6692.07</v>
      </c>
      <c r="N115" s="145">
        <f t="shared" ref="N115:O115" si="77">(SUM(N116:N119))</f>
        <v>6692.07</v>
      </c>
      <c r="O115" s="145">
        <f t="shared" si="77"/>
        <v>6692.07</v>
      </c>
      <c r="P115" s="130"/>
      <c r="Q115" s="130"/>
      <c r="R115" s="130"/>
    </row>
    <row r="116" spans="1:18" x14ac:dyDescent="0.25">
      <c r="A116" s="135"/>
      <c r="B116" s="135"/>
      <c r="C116" s="136"/>
      <c r="D116" s="136"/>
      <c r="E116" s="36" t="s">
        <v>65</v>
      </c>
      <c r="F116" s="36" t="s">
        <v>70</v>
      </c>
      <c r="G116" s="154">
        <v>4072</v>
      </c>
      <c r="H116" s="147">
        <v>3431.8136571769855</v>
      </c>
      <c r="I116" s="147">
        <v>3400.756520007963</v>
      </c>
      <c r="J116" s="147">
        <v>3981</v>
      </c>
      <c r="K116" s="147">
        <v>4072</v>
      </c>
      <c r="L116" s="147">
        <v>5120</v>
      </c>
      <c r="M116" s="201">
        <v>5120</v>
      </c>
      <c r="N116" s="201">
        <v>5120</v>
      </c>
      <c r="O116" s="201">
        <v>5120</v>
      </c>
      <c r="P116" s="130"/>
      <c r="Q116" s="130"/>
      <c r="R116" s="130"/>
    </row>
    <row r="117" spans="1:18" x14ac:dyDescent="0.25">
      <c r="A117" s="135"/>
      <c r="B117" s="135"/>
      <c r="C117" s="136"/>
      <c r="D117" s="136"/>
      <c r="E117" s="36" t="s">
        <v>69</v>
      </c>
      <c r="F117" s="36" t="s">
        <v>19</v>
      </c>
      <c r="G117" s="154">
        <v>9839</v>
      </c>
      <c r="H117" s="147">
        <v>22562.877430486427</v>
      </c>
      <c r="I117" s="147">
        <v>663.61404207313024</v>
      </c>
      <c r="J117" s="147">
        <v>663.61404207313024</v>
      </c>
      <c r="K117" s="147">
        <v>663.61404207313024</v>
      </c>
      <c r="L117" s="147">
        <v>11000</v>
      </c>
      <c r="M117" s="201">
        <v>500</v>
      </c>
      <c r="N117" s="201">
        <v>500</v>
      </c>
      <c r="O117" s="201">
        <v>500</v>
      </c>
      <c r="P117" s="130"/>
      <c r="Q117" s="130"/>
      <c r="R117" s="130"/>
    </row>
    <row r="118" spans="1:18" x14ac:dyDescent="0.25">
      <c r="A118" s="135"/>
      <c r="B118" s="135"/>
      <c r="C118" s="136"/>
      <c r="D118" s="136"/>
      <c r="E118" s="36" t="s">
        <v>50</v>
      </c>
      <c r="F118" s="36" t="s">
        <v>51</v>
      </c>
      <c r="G118" s="147">
        <v>0</v>
      </c>
      <c r="H118" s="147">
        <v>1327.2280841462605</v>
      </c>
      <c r="I118" s="147">
        <v>1327.2280841462605</v>
      </c>
      <c r="J118" s="147">
        <v>972.07</v>
      </c>
      <c r="K118" s="147">
        <v>972.07</v>
      </c>
      <c r="L118" s="147">
        <v>972.07</v>
      </c>
      <c r="M118" s="147">
        <v>972.07</v>
      </c>
      <c r="N118" s="147">
        <v>972.07</v>
      </c>
      <c r="O118" s="147">
        <v>972.07</v>
      </c>
      <c r="P118" s="130"/>
      <c r="Q118" s="130"/>
      <c r="R118" s="130"/>
    </row>
    <row r="119" spans="1:18" x14ac:dyDescent="0.25">
      <c r="A119" s="135"/>
      <c r="B119" s="135"/>
      <c r="C119" s="136"/>
      <c r="D119" s="136"/>
      <c r="E119" s="36" t="s">
        <v>57</v>
      </c>
      <c r="F119" s="36" t="s">
        <v>58</v>
      </c>
      <c r="G119" s="147">
        <v>36</v>
      </c>
      <c r="H119" s="147">
        <v>530.89123365850423</v>
      </c>
      <c r="I119" s="147">
        <v>530.89123365850423</v>
      </c>
      <c r="J119" s="147">
        <v>530.89123365850423</v>
      </c>
      <c r="K119" s="147">
        <v>530.89123365850423</v>
      </c>
      <c r="L119" s="147">
        <v>100</v>
      </c>
      <c r="M119" s="147">
        <v>100</v>
      </c>
      <c r="N119" s="147">
        <v>100</v>
      </c>
      <c r="O119" s="147">
        <v>100</v>
      </c>
      <c r="P119" s="130"/>
      <c r="Q119" s="130"/>
      <c r="R119" s="130"/>
    </row>
    <row r="120" spans="1:18" x14ac:dyDescent="0.25">
      <c r="A120" s="135"/>
      <c r="B120" s="135"/>
      <c r="C120" s="136"/>
      <c r="D120" s="136">
        <v>3233</v>
      </c>
      <c r="E120" s="36" t="s">
        <v>45</v>
      </c>
      <c r="F120" s="36" t="s">
        <v>99</v>
      </c>
      <c r="G120" s="145">
        <f t="shared" ref="G120:I120" si="78">(SUM(G121))</f>
        <v>605</v>
      </c>
      <c r="H120" s="145">
        <f t="shared" si="78"/>
        <v>66.361404207313029</v>
      </c>
      <c r="I120" s="145">
        <f t="shared" si="78"/>
        <v>66.361404207313029</v>
      </c>
      <c r="J120" s="145">
        <f t="shared" ref="J120:O120" si="79">(SUM(J121:J122))</f>
        <v>66</v>
      </c>
      <c r="K120" s="145">
        <f t="shared" si="79"/>
        <v>60</v>
      </c>
      <c r="L120" s="145">
        <f t="shared" si="79"/>
        <v>60</v>
      </c>
      <c r="M120" s="145">
        <f t="shared" si="79"/>
        <v>60</v>
      </c>
      <c r="N120" s="145">
        <f t="shared" si="79"/>
        <v>60</v>
      </c>
      <c r="O120" s="145">
        <f t="shared" si="79"/>
        <v>60</v>
      </c>
      <c r="P120" s="130"/>
      <c r="Q120" s="130"/>
      <c r="R120" s="130"/>
    </row>
    <row r="121" spans="1:18" x14ac:dyDescent="0.25">
      <c r="A121" s="135"/>
      <c r="B121" s="135"/>
      <c r="C121" s="136"/>
      <c r="D121" s="136"/>
      <c r="E121" s="36" t="s">
        <v>57</v>
      </c>
      <c r="F121" s="36" t="s">
        <v>58</v>
      </c>
      <c r="G121" s="147">
        <v>605</v>
      </c>
      <c r="H121" s="147">
        <v>66.361404207313029</v>
      </c>
      <c r="I121" s="147">
        <v>66.361404207313029</v>
      </c>
      <c r="J121" s="147">
        <v>0</v>
      </c>
      <c r="K121" s="147">
        <v>0</v>
      </c>
      <c r="L121" s="147">
        <v>0</v>
      </c>
      <c r="M121" s="147">
        <v>0</v>
      </c>
      <c r="N121" s="147">
        <v>0</v>
      </c>
      <c r="O121" s="147">
        <v>0</v>
      </c>
      <c r="P121" s="130"/>
      <c r="Q121" s="130"/>
      <c r="R121" s="130"/>
    </row>
    <row r="122" spans="1:18" x14ac:dyDescent="0.25">
      <c r="A122" s="135"/>
      <c r="B122" s="135"/>
      <c r="C122" s="136"/>
      <c r="D122" s="136"/>
      <c r="E122" s="36" t="s">
        <v>65</v>
      </c>
      <c r="F122" s="36" t="s">
        <v>70</v>
      </c>
      <c r="G122" s="147"/>
      <c r="H122" s="147"/>
      <c r="I122" s="147"/>
      <c r="J122" s="147">
        <v>66</v>
      </c>
      <c r="K122" s="147">
        <v>60</v>
      </c>
      <c r="L122" s="147">
        <v>60</v>
      </c>
      <c r="M122" s="147">
        <v>60</v>
      </c>
      <c r="N122" s="147">
        <v>60</v>
      </c>
      <c r="O122" s="147">
        <v>60</v>
      </c>
      <c r="P122" s="130"/>
      <c r="Q122" s="130"/>
      <c r="R122" s="130"/>
    </row>
    <row r="123" spans="1:18" x14ac:dyDescent="0.25">
      <c r="A123" s="135"/>
      <c r="B123" s="135"/>
      <c r="C123" s="136"/>
      <c r="D123" s="136">
        <v>3234</v>
      </c>
      <c r="E123" s="36"/>
      <c r="F123" s="36" t="s">
        <v>100</v>
      </c>
      <c r="G123" s="145">
        <f t="shared" ref="G123:K123" si="80">(SUM(G124))</f>
        <v>3739</v>
      </c>
      <c r="H123" s="145">
        <f t="shared" si="80"/>
        <v>2057.2035304267038</v>
      </c>
      <c r="I123" s="145">
        <f t="shared" si="80"/>
        <v>2057.2035304267038</v>
      </c>
      <c r="J123" s="145">
        <f t="shared" si="80"/>
        <v>2800</v>
      </c>
      <c r="K123" s="145">
        <f t="shared" si="80"/>
        <v>3100</v>
      </c>
      <c r="L123" s="145">
        <f>(SUM(L124:L125))</f>
        <v>3200</v>
      </c>
      <c r="M123" s="145">
        <f>(SUM(M124:M125))</f>
        <v>3200</v>
      </c>
      <c r="N123" s="145">
        <f>(SUM(N124:N125))</f>
        <v>3200</v>
      </c>
      <c r="O123" s="145">
        <f>(SUM(O124:O125))</f>
        <v>3200</v>
      </c>
      <c r="P123" s="130"/>
      <c r="Q123" s="130"/>
      <c r="R123" s="130"/>
    </row>
    <row r="124" spans="1:18" x14ac:dyDescent="0.25">
      <c r="A124" s="135"/>
      <c r="B124" s="135"/>
      <c r="C124" s="136"/>
      <c r="D124" s="136"/>
      <c r="E124" s="36" t="s">
        <v>65</v>
      </c>
      <c r="F124" s="36" t="s">
        <v>70</v>
      </c>
      <c r="G124" s="154">
        <v>3739</v>
      </c>
      <c r="H124" s="147">
        <v>2057.2035304267038</v>
      </c>
      <c r="I124" s="147">
        <v>2057.2035304267038</v>
      </c>
      <c r="J124" s="147">
        <v>2800</v>
      </c>
      <c r="K124" s="147">
        <v>3100</v>
      </c>
      <c r="L124" s="147">
        <v>3100</v>
      </c>
      <c r="M124" s="147">
        <v>3100</v>
      </c>
      <c r="N124" s="147">
        <v>3100</v>
      </c>
      <c r="O124" s="147">
        <v>3100</v>
      </c>
      <c r="P124" s="130"/>
      <c r="Q124" s="130"/>
      <c r="R124" s="130"/>
    </row>
    <row r="125" spans="1:18" x14ac:dyDescent="0.25">
      <c r="A125" s="135"/>
      <c r="B125" s="135"/>
      <c r="C125" s="136"/>
      <c r="D125" s="136"/>
      <c r="E125" s="36" t="s">
        <v>57</v>
      </c>
      <c r="F125" s="36" t="s">
        <v>58</v>
      </c>
      <c r="G125" s="154"/>
      <c r="H125" s="147"/>
      <c r="I125" s="147"/>
      <c r="J125" s="147"/>
      <c r="K125" s="147"/>
      <c r="L125" s="147">
        <v>100</v>
      </c>
      <c r="M125" s="147">
        <v>100</v>
      </c>
      <c r="N125" s="147">
        <v>100</v>
      </c>
      <c r="O125" s="147">
        <v>100</v>
      </c>
      <c r="P125" s="130"/>
      <c r="Q125" s="130"/>
      <c r="R125" s="130"/>
    </row>
    <row r="126" spans="1:18" x14ac:dyDescent="0.25">
      <c r="A126" s="135"/>
      <c r="B126" s="135"/>
      <c r="C126" s="136"/>
      <c r="D126" s="136">
        <v>3236</v>
      </c>
      <c r="E126" s="36"/>
      <c r="F126" s="36" t="s">
        <v>101</v>
      </c>
      <c r="G126" s="145">
        <f t="shared" ref="G126:J126" si="81">(SUM(G127:G128))</f>
        <v>1520</v>
      </c>
      <c r="H126" s="145">
        <f t="shared" si="81"/>
        <v>484.43825071338506</v>
      </c>
      <c r="I126" s="145">
        <f t="shared" si="81"/>
        <v>663.61404207313024</v>
      </c>
      <c r="J126" s="145">
        <f t="shared" si="81"/>
        <v>1200</v>
      </c>
      <c r="K126" s="145">
        <f t="shared" ref="K126" si="82">(SUM(K127:K128))</f>
        <v>1300</v>
      </c>
      <c r="L126" s="145">
        <f t="shared" ref="L126" si="83">(SUM(L127:L128))</f>
        <v>1300</v>
      </c>
      <c r="M126" s="145">
        <f>(SUM(M127:M131))</f>
        <v>1610</v>
      </c>
      <c r="N126" s="145">
        <f>(SUM(N127:N131))</f>
        <v>1610</v>
      </c>
      <c r="O126" s="145">
        <f>(SUM(O127:O131))</f>
        <v>1610</v>
      </c>
      <c r="P126" s="130"/>
      <c r="Q126" s="130"/>
      <c r="R126" s="130"/>
    </row>
    <row r="127" spans="1:18" x14ac:dyDescent="0.25">
      <c r="A127" s="135"/>
      <c r="B127" s="135"/>
      <c r="C127" s="136"/>
      <c r="D127" s="136"/>
      <c r="E127" s="36" t="s">
        <v>65</v>
      </c>
      <c r="F127" s="36" t="s">
        <v>70</v>
      </c>
      <c r="G127" s="154">
        <v>1520</v>
      </c>
      <c r="H127" s="147">
        <v>484.43825071338506</v>
      </c>
      <c r="I127" s="147">
        <v>663.61404207313024</v>
      </c>
      <c r="J127" s="147">
        <v>1200</v>
      </c>
      <c r="K127" s="147">
        <v>1300</v>
      </c>
      <c r="L127" s="147">
        <v>1300</v>
      </c>
      <c r="M127" s="147">
        <v>1300</v>
      </c>
      <c r="N127" s="147">
        <v>1300</v>
      </c>
      <c r="O127" s="147">
        <v>1300</v>
      </c>
      <c r="P127" s="130"/>
      <c r="Q127" s="130"/>
      <c r="R127" s="130"/>
    </row>
    <row r="128" spans="1:18" x14ac:dyDescent="0.25">
      <c r="A128" s="135"/>
      <c r="B128" s="135"/>
      <c r="C128" s="136"/>
      <c r="D128" s="136"/>
      <c r="E128" s="36" t="s">
        <v>50</v>
      </c>
      <c r="F128" s="36" t="s">
        <v>105</v>
      </c>
      <c r="G128" s="154">
        <v>0</v>
      </c>
      <c r="H128" s="147">
        <v>0</v>
      </c>
      <c r="I128" s="147">
        <v>0</v>
      </c>
      <c r="J128" s="147">
        <v>0</v>
      </c>
      <c r="K128" s="147">
        <v>0</v>
      </c>
      <c r="L128" s="147">
        <v>0</v>
      </c>
      <c r="M128" s="147">
        <v>0</v>
      </c>
      <c r="N128" s="147">
        <v>0</v>
      </c>
      <c r="O128" s="147">
        <v>0</v>
      </c>
      <c r="P128" s="130"/>
      <c r="Q128" s="130"/>
      <c r="R128" s="130"/>
    </row>
    <row r="129" spans="1:18" x14ac:dyDescent="0.25">
      <c r="A129" s="135"/>
      <c r="B129" s="135"/>
      <c r="C129" s="136"/>
      <c r="D129" s="136"/>
      <c r="E129" s="36" t="s">
        <v>69</v>
      </c>
      <c r="F129" s="36" t="s">
        <v>19</v>
      </c>
      <c r="G129" s="154"/>
      <c r="H129" s="147"/>
      <c r="I129" s="147"/>
      <c r="J129" s="147"/>
      <c r="K129" s="147"/>
      <c r="L129" s="147"/>
      <c r="M129" s="147">
        <v>80</v>
      </c>
      <c r="N129" s="147">
        <v>80</v>
      </c>
      <c r="O129" s="147">
        <v>80</v>
      </c>
      <c r="P129" s="130"/>
      <c r="Q129" s="130"/>
      <c r="R129" s="130"/>
    </row>
    <row r="130" spans="1:18" x14ac:dyDescent="0.25">
      <c r="A130" s="135"/>
      <c r="B130" s="135"/>
      <c r="C130" s="136"/>
      <c r="D130" s="136"/>
      <c r="E130" s="36">
        <v>561</v>
      </c>
      <c r="F130" s="36" t="s">
        <v>349</v>
      </c>
      <c r="G130" s="154"/>
      <c r="H130" s="147"/>
      <c r="I130" s="147"/>
      <c r="J130" s="147"/>
      <c r="K130" s="147"/>
      <c r="L130" s="147"/>
      <c r="M130" s="147">
        <v>190</v>
      </c>
      <c r="N130" s="147">
        <v>190</v>
      </c>
      <c r="O130" s="147">
        <v>190</v>
      </c>
      <c r="P130" s="130"/>
      <c r="Q130" s="130"/>
      <c r="R130" s="130"/>
    </row>
    <row r="131" spans="1:18" x14ac:dyDescent="0.25">
      <c r="A131" s="135"/>
      <c r="B131" s="135"/>
      <c r="C131" s="136"/>
      <c r="D131" s="136"/>
      <c r="E131" s="36">
        <v>5012</v>
      </c>
      <c r="F131" s="36" t="s">
        <v>350</v>
      </c>
      <c r="G131" s="154"/>
      <c r="H131" s="147"/>
      <c r="I131" s="147"/>
      <c r="J131" s="147"/>
      <c r="K131" s="147"/>
      <c r="L131" s="147"/>
      <c r="M131" s="147">
        <v>40</v>
      </c>
      <c r="N131" s="147">
        <v>40</v>
      </c>
      <c r="O131" s="147">
        <v>40</v>
      </c>
      <c r="P131" s="130"/>
      <c r="Q131" s="130"/>
      <c r="R131" s="130"/>
    </row>
    <row r="132" spans="1:18" x14ac:dyDescent="0.25">
      <c r="A132" s="135"/>
      <c r="B132" s="135"/>
      <c r="C132" s="136"/>
      <c r="D132" s="136">
        <v>3237</v>
      </c>
      <c r="E132" s="36"/>
      <c r="F132" s="36" t="s">
        <v>102</v>
      </c>
      <c r="G132" s="145">
        <f t="shared" ref="G132:J132" si="84">(SUM(G133:G134))</f>
        <v>631</v>
      </c>
      <c r="H132" s="145">
        <f t="shared" si="84"/>
        <v>7299.7544628044325</v>
      </c>
      <c r="I132" s="145">
        <f t="shared" si="84"/>
        <v>663.61404207313035</v>
      </c>
      <c r="J132" s="145">
        <f t="shared" si="84"/>
        <v>663.61123365850426</v>
      </c>
      <c r="K132" s="145">
        <f t="shared" ref="K132:M132" si="85">(SUM(K133:K134))</f>
        <v>660.89123365850423</v>
      </c>
      <c r="L132" s="145">
        <f t="shared" ref="L132" si="86">(SUM(L133:L134))</f>
        <v>660.89123365850423</v>
      </c>
      <c r="M132" s="145">
        <f t="shared" si="85"/>
        <v>661</v>
      </c>
      <c r="N132" s="145">
        <f t="shared" ref="N132:O132" si="87">(SUM(N133:N134))</f>
        <v>661</v>
      </c>
      <c r="O132" s="145">
        <f t="shared" si="87"/>
        <v>661</v>
      </c>
      <c r="P132" s="130"/>
      <c r="Q132" s="130"/>
      <c r="R132" s="130"/>
    </row>
    <row r="133" spans="1:18" x14ac:dyDescent="0.25">
      <c r="A133" s="135"/>
      <c r="B133" s="135"/>
      <c r="C133" s="136"/>
      <c r="D133" s="136"/>
      <c r="E133" s="36" t="s">
        <v>65</v>
      </c>
      <c r="F133" s="36" t="s">
        <v>70</v>
      </c>
      <c r="G133" s="154">
        <v>0</v>
      </c>
      <c r="H133" s="147">
        <v>132.72280841462606</v>
      </c>
      <c r="I133" s="147">
        <v>132.72280841462606</v>
      </c>
      <c r="J133" s="147">
        <v>132.72</v>
      </c>
      <c r="K133" s="147">
        <v>130</v>
      </c>
      <c r="L133" s="147">
        <v>130</v>
      </c>
      <c r="M133" s="147">
        <v>130</v>
      </c>
      <c r="N133" s="147">
        <v>130</v>
      </c>
      <c r="O133" s="147">
        <v>130</v>
      </c>
      <c r="P133" s="130"/>
      <c r="Q133" s="130"/>
      <c r="R133" s="130"/>
    </row>
    <row r="134" spans="1:18" x14ac:dyDescent="0.25">
      <c r="A134" s="135"/>
      <c r="B134" s="135"/>
      <c r="C134" s="136"/>
      <c r="D134" s="136"/>
      <c r="E134" s="36" t="s">
        <v>69</v>
      </c>
      <c r="F134" s="36" t="s">
        <v>19</v>
      </c>
      <c r="G134" s="154">
        <v>631</v>
      </c>
      <c r="H134" s="147">
        <v>7167.0316543898061</v>
      </c>
      <c r="I134" s="147">
        <v>530.89123365850423</v>
      </c>
      <c r="J134" s="147">
        <v>530.89123365850423</v>
      </c>
      <c r="K134" s="147">
        <v>530.89123365850423</v>
      </c>
      <c r="L134" s="147">
        <v>530.89123365850423</v>
      </c>
      <c r="M134" s="147">
        <v>531</v>
      </c>
      <c r="N134" s="147">
        <v>531</v>
      </c>
      <c r="O134" s="147">
        <v>531</v>
      </c>
      <c r="P134" s="130"/>
      <c r="Q134" s="130"/>
      <c r="R134" s="130"/>
    </row>
    <row r="135" spans="1:18" x14ac:dyDescent="0.25">
      <c r="A135" s="135"/>
      <c r="B135" s="135"/>
      <c r="C135" s="136"/>
      <c r="D135" s="136">
        <v>3238</v>
      </c>
      <c r="E135" s="36"/>
      <c r="F135" s="36" t="s">
        <v>103</v>
      </c>
      <c r="G135" s="145">
        <f t="shared" ref="G135:O135" si="88">(SUM(G136))</f>
        <v>811</v>
      </c>
      <c r="H135" s="145">
        <f t="shared" si="88"/>
        <v>132.72280841462606</v>
      </c>
      <c r="I135" s="145">
        <f t="shared" si="88"/>
        <v>132.72280841462606</v>
      </c>
      <c r="J135" s="145">
        <f t="shared" si="88"/>
        <v>333</v>
      </c>
      <c r="K135" s="145">
        <f t="shared" si="88"/>
        <v>400</v>
      </c>
      <c r="L135" s="145">
        <f t="shared" si="88"/>
        <v>400</v>
      </c>
      <c r="M135" s="145">
        <f t="shared" si="88"/>
        <v>400</v>
      </c>
      <c r="N135" s="145">
        <f t="shared" si="88"/>
        <v>400</v>
      </c>
      <c r="O135" s="145">
        <f t="shared" si="88"/>
        <v>400</v>
      </c>
      <c r="P135" s="130"/>
      <c r="Q135" s="130"/>
      <c r="R135" s="130"/>
    </row>
    <row r="136" spans="1:18" x14ac:dyDescent="0.25">
      <c r="A136" s="135"/>
      <c r="B136" s="135"/>
      <c r="C136" s="136"/>
      <c r="D136" s="136"/>
      <c r="E136" s="36" t="s">
        <v>65</v>
      </c>
      <c r="F136" s="36" t="s">
        <v>70</v>
      </c>
      <c r="G136" s="154">
        <v>811</v>
      </c>
      <c r="H136" s="147">
        <v>132.72280841462606</v>
      </c>
      <c r="I136" s="147">
        <v>132.72280841462606</v>
      </c>
      <c r="J136" s="147">
        <v>333</v>
      </c>
      <c r="K136" s="147">
        <v>400</v>
      </c>
      <c r="L136" s="147">
        <v>400</v>
      </c>
      <c r="M136" s="147">
        <v>400</v>
      </c>
      <c r="N136" s="147">
        <v>400</v>
      </c>
      <c r="O136" s="147">
        <v>400</v>
      </c>
      <c r="P136" s="130"/>
      <c r="Q136" s="130"/>
      <c r="R136" s="130"/>
    </row>
    <row r="137" spans="1:18" x14ac:dyDescent="0.25">
      <c r="A137" s="135"/>
      <c r="B137" s="135"/>
      <c r="C137" s="136"/>
      <c r="D137" s="136">
        <v>3239</v>
      </c>
      <c r="E137" s="36"/>
      <c r="F137" s="36" t="s">
        <v>104</v>
      </c>
      <c r="G137" s="145">
        <f t="shared" ref="G137:J137" si="89">(SUM(G138:G142))</f>
        <v>14557</v>
      </c>
      <c r="H137" s="145">
        <f t="shared" si="89"/>
        <v>12940.473820426039</v>
      </c>
      <c r="I137" s="145">
        <f t="shared" si="89"/>
        <v>12940.473820426039</v>
      </c>
      <c r="J137" s="145">
        <f t="shared" si="89"/>
        <v>11438.729909084876</v>
      </c>
      <c r="K137" s="145">
        <f t="shared" ref="K137:M137" si="90">(SUM(K138:K142))</f>
        <v>11241.477271219059</v>
      </c>
      <c r="L137" s="145">
        <f t="shared" ref="L137" si="91">(SUM(L138:L142))</f>
        <v>20109</v>
      </c>
      <c r="M137" s="145">
        <f t="shared" si="90"/>
        <v>20387</v>
      </c>
      <c r="N137" s="145">
        <f t="shared" ref="N137:O137" si="92">(SUM(N138:N142))</f>
        <v>20387</v>
      </c>
      <c r="O137" s="145">
        <f t="shared" si="92"/>
        <v>20387</v>
      </c>
      <c r="P137" s="130"/>
      <c r="Q137" s="130"/>
      <c r="R137" s="130"/>
    </row>
    <row r="138" spans="1:18" x14ac:dyDescent="0.25">
      <c r="A138" s="135"/>
      <c r="B138" s="135"/>
      <c r="C138" s="136"/>
      <c r="D138" s="136"/>
      <c r="E138" s="148" t="s">
        <v>65</v>
      </c>
      <c r="F138" s="36" t="s">
        <v>70</v>
      </c>
      <c r="G138" s="154">
        <v>296</v>
      </c>
      <c r="H138" s="147">
        <v>597.25263786581718</v>
      </c>
      <c r="I138" s="147">
        <v>597.25263786581718</v>
      </c>
      <c r="J138" s="147">
        <v>597.25263786581718</v>
      </c>
      <c r="K138" s="147">
        <v>400</v>
      </c>
      <c r="L138" s="147">
        <v>400</v>
      </c>
      <c r="M138" s="147">
        <v>400</v>
      </c>
      <c r="N138" s="147">
        <v>400</v>
      </c>
      <c r="O138" s="147">
        <v>400</v>
      </c>
      <c r="P138" s="130"/>
      <c r="Q138" s="130"/>
      <c r="R138" s="130"/>
    </row>
    <row r="139" spans="1:18" x14ac:dyDescent="0.25">
      <c r="A139" s="135"/>
      <c r="B139" s="135"/>
      <c r="C139" s="136"/>
      <c r="D139" s="136"/>
      <c r="E139" s="36" t="s">
        <v>50</v>
      </c>
      <c r="F139" s="36" t="s">
        <v>51</v>
      </c>
      <c r="G139" s="154">
        <v>11257</v>
      </c>
      <c r="H139" s="147">
        <v>4645.298294511912</v>
      </c>
      <c r="I139" s="147">
        <v>4645.298294511912</v>
      </c>
      <c r="J139" s="147">
        <v>3044</v>
      </c>
      <c r="K139" s="147">
        <v>3044</v>
      </c>
      <c r="L139" s="147">
        <v>3044</v>
      </c>
      <c r="M139" s="147">
        <v>3044</v>
      </c>
      <c r="N139" s="147">
        <v>3044</v>
      </c>
      <c r="O139" s="147">
        <v>3044</v>
      </c>
      <c r="P139" s="130"/>
      <c r="Q139" s="130"/>
      <c r="R139" s="130"/>
    </row>
    <row r="140" spans="1:18" x14ac:dyDescent="0.25">
      <c r="A140" s="135"/>
      <c r="B140" s="135"/>
      <c r="C140" s="136"/>
      <c r="D140" s="136"/>
      <c r="E140" s="36" t="s">
        <v>57</v>
      </c>
      <c r="F140" s="36" t="s">
        <v>58</v>
      </c>
      <c r="G140" s="147">
        <v>622</v>
      </c>
      <c r="H140" s="147">
        <v>265.44561682925212</v>
      </c>
      <c r="I140" s="147">
        <v>265.44561682925212</v>
      </c>
      <c r="J140" s="147">
        <v>365</v>
      </c>
      <c r="K140" s="147">
        <v>365</v>
      </c>
      <c r="L140" s="147">
        <v>365</v>
      </c>
      <c r="M140" s="147">
        <v>365</v>
      </c>
      <c r="N140" s="147">
        <v>365</v>
      </c>
      <c r="O140" s="147">
        <v>365</v>
      </c>
      <c r="P140" s="130"/>
      <c r="Q140" s="130"/>
      <c r="R140" s="130"/>
    </row>
    <row r="141" spans="1:18" x14ac:dyDescent="0.25">
      <c r="A141" s="135"/>
      <c r="B141" s="135"/>
      <c r="C141" s="136"/>
      <c r="D141" s="136"/>
      <c r="E141" s="36" t="s">
        <v>61</v>
      </c>
      <c r="F141" s="36" t="s">
        <v>62</v>
      </c>
      <c r="G141" s="147">
        <v>0</v>
      </c>
      <c r="H141" s="147">
        <v>132.72280841462606</v>
      </c>
      <c r="I141" s="147">
        <v>132.72280841462606</v>
      </c>
      <c r="J141" s="147">
        <v>132.72280841462606</v>
      </c>
      <c r="K141" s="147">
        <v>132.72280841462606</v>
      </c>
      <c r="L141" s="147">
        <v>300</v>
      </c>
      <c r="M141" s="147">
        <v>300</v>
      </c>
      <c r="N141" s="147">
        <v>300</v>
      </c>
      <c r="O141" s="147">
        <v>300</v>
      </c>
      <c r="P141" s="130"/>
      <c r="Q141" s="130"/>
      <c r="R141" s="130"/>
    </row>
    <row r="142" spans="1:18" x14ac:dyDescent="0.25">
      <c r="A142" s="135"/>
      <c r="B142" s="135"/>
      <c r="C142" s="136"/>
      <c r="D142" s="136"/>
      <c r="E142" s="36" t="s">
        <v>55</v>
      </c>
      <c r="F142" s="36" t="s">
        <v>86</v>
      </c>
      <c r="G142" s="154">
        <v>2382</v>
      </c>
      <c r="H142" s="147">
        <v>7299.7544628044325</v>
      </c>
      <c r="I142" s="147">
        <v>7299.7544628044325</v>
      </c>
      <c r="J142" s="147">
        <v>7299.7544628044325</v>
      </c>
      <c r="K142" s="147">
        <v>7299.7544628044325</v>
      </c>
      <c r="L142" s="147">
        <v>16000</v>
      </c>
      <c r="M142" s="147">
        <v>16278</v>
      </c>
      <c r="N142" s="147">
        <v>16278</v>
      </c>
      <c r="O142" s="147">
        <v>16278</v>
      </c>
      <c r="P142" s="130"/>
      <c r="Q142" s="130"/>
      <c r="R142" s="130"/>
    </row>
    <row r="143" spans="1:18" x14ac:dyDescent="0.25">
      <c r="A143" s="135"/>
      <c r="B143" s="135"/>
      <c r="C143" s="136">
        <v>324</v>
      </c>
      <c r="D143" s="136"/>
      <c r="E143" s="36"/>
      <c r="F143" s="36" t="s">
        <v>127</v>
      </c>
      <c r="G143" s="147">
        <v>0</v>
      </c>
      <c r="H143" s="145">
        <f t="shared" ref="H143:O144" si="93">(SUM(H144))</f>
        <v>132.72280841462606</v>
      </c>
      <c r="I143" s="145">
        <f t="shared" si="93"/>
        <v>132.72280841462606</v>
      </c>
      <c r="J143" s="145">
        <f t="shared" si="93"/>
        <v>132.72280841462606</v>
      </c>
      <c r="K143" s="145">
        <f t="shared" si="93"/>
        <v>132.72280841462606</v>
      </c>
      <c r="L143" s="145">
        <f t="shared" si="93"/>
        <v>132.72280841462606</v>
      </c>
      <c r="M143" s="145">
        <f t="shared" si="93"/>
        <v>132.72280841462606</v>
      </c>
      <c r="N143" s="145">
        <f t="shared" si="93"/>
        <v>132.72280841462606</v>
      </c>
      <c r="O143" s="145">
        <f t="shared" si="93"/>
        <v>132.72280841462606</v>
      </c>
      <c r="P143" s="130"/>
      <c r="Q143" s="130"/>
      <c r="R143" s="130"/>
    </row>
    <row r="144" spans="1:18" x14ac:dyDescent="0.25">
      <c r="A144" s="135"/>
      <c r="B144" s="135"/>
      <c r="C144" s="136"/>
      <c r="D144" s="136">
        <v>3241</v>
      </c>
      <c r="E144" s="36"/>
      <c r="F144" s="36" t="s">
        <v>127</v>
      </c>
      <c r="G144" s="147">
        <v>0</v>
      </c>
      <c r="H144" s="145">
        <f t="shared" si="93"/>
        <v>132.72280841462606</v>
      </c>
      <c r="I144" s="145">
        <f t="shared" si="93"/>
        <v>132.72280841462606</v>
      </c>
      <c r="J144" s="145">
        <f t="shared" si="93"/>
        <v>132.72280841462606</v>
      </c>
      <c r="K144" s="145">
        <f t="shared" si="93"/>
        <v>132.72280841462606</v>
      </c>
      <c r="L144" s="145">
        <f t="shared" si="93"/>
        <v>132.72280841462606</v>
      </c>
      <c r="M144" s="145">
        <f t="shared" si="93"/>
        <v>132.72280841462606</v>
      </c>
      <c r="N144" s="145">
        <f t="shared" si="93"/>
        <v>132.72280841462606</v>
      </c>
      <c r="O144" s="145">
        <f t="shared" si="93"/>
        <v>132.72280841462606</v>
      </c>
      <c r="P144" s="130"/>
      <c r="Q144" s="130"/>
      <c r="R144" s="130"/>
    </row>
    <row r="145" spans="1:18" x14ac:dyDescent="0.25">
      <c r="A145" s="135"/>
      <c r="B145" s="135"/>
      <c r="C145" s="136"/>
      <c r="D145" s="136"/>
      <c r="E145" s="36" t="s">
        <v>57</v>
      </c>
      <c r="F145" s="36" t="s">
        <v>58</v>
      </c>
      <c r="G145" s="147">
        <v>0</v>
      </c>
      <c r="H145" s="147">
        <v>132.72280841462606</v>
      </c>
      <c r="I145" s="147">
        <v>132.72280841462606</v>
      </c>
      <c r="J145" s="147">
        <v>132.72280841462606</v>
      </c>
      <c r="K145" s="147">
        <v>132.72280841462606</v>
      </c>
      <c r="L145" s="147">
        <v>132.72280841462606</v>
      </c>
      <c r="M145" s="147">
        <v>132.72280841462606</v>
      </c>
      <c r="N145" s="147">
        <v>132.72280841462606</v>
      </c>
      <c r="O145" s="147">
        <v>132.72280841462606</v>
      </c>
      <c r="P145" s="130"/>
      <c r="Q145" s="130"/>
      <c r="R145" s="130"/>
    </row>
    <row r="146" spans="1:18" x14ac:dyDescent="0.25">
      <c r="A146" s="135"/>
      <c r="B146" s="135"/>
      <c r="C146" s="136">
        <v>329</v>
      </c>
      <c r="D146" s="136"/>
      <c r="E146" s="36"/>
      <c r="F146" s="36"/>
      <c r="G146" s="145">
        <f>(SUM(G147,G151,G154,G156,G159,G161))</f>
        <v>37650</v>
      </c>
      <c r="H146" s="145">
        <f t="shared" ref="H146:L146" si="94">(SUM(H147,H151,H154,H156,H161))</f>
        <v>14805.892892693608</v>
      </c>
      <c r="I146" s="145">
        <f t="shared" si="94"/>
        <v>13437.653460747229</v>
      </c>
      <c r="J146" s="145">
        <f t="shared" si="94"/>
        <v>16832.448470369636</v>
      </c>
      <c r="K146" s="145">
        <f t="shared" si="94"/>
        <v>23714.335125091246</v>
      </c>
      <c r="L146" s="145">
        <f t="shared" si="94"/>
        <v>44025.612316676619</v>
      </c>
      <c r="M146" s="145">
        <f t="shared" ref="M146" si="95">(SUM(M147,M151,M154,M156,M161))</f>
        <v>48243.697040944986</v>
      </c>
      <c r="N146" s="145">
        <f t="shared" ref="N146:O146" si="96">(SUM(N147,N151,N154,N156,N161))</f>
        <v>48243.697040944986</v>
      </c>
      <c r="O146" s="145">
        <f t="shared" si="96"/>
        <v>48243.697040944986</v>
      </c>
      <c r="P146" s="130"/>
      <c r="Q146" s="130"/>
      <c r="R146" s="130"/>
    </row>
    <row r="147" spans="1:18" x14ac:dyDescent="0.25">
      <c r="A147" s="135"/>
      <c r="B147" s="135"/>
      <c r="C147" s="136"/>
      <c r="D147" s="136">
        <v>3291</v>
      </c>
      <c r="E147" s="36"/>
      <c r="F147" s="36" t="s">
        <v>122</v>
      </c>
      <c r="G147" s="145">
        <f>(SUM(G148+G149+G150))</f>
        <v>6744</v>
      </c>
      <c r="H147" s="145">
        <f t="shared" ref="H147:J147" si="97">(SUM(H148))</f>
        <v>185.81193178047647</v>
      </c>
      <c r="I147" s="145">
        <f t="shared" si="97"/>
        <v>265.44561682925212</v>
      </c>
      <c r="J147" s="145">
        <f t="shared" si="97"/>
        <v>265.44561682925212</v>
      </c>
      <c r="K147" s="145">
        <f>(SUM(K148:K150))</f>
        <v>7065.4456168292527</v>
      </c>
      <c r="L147" s="145">
        <f>(SUM(L148:L150))</f>
        <v>7065.4456168292527</v>
      </c>
      <c r="M147" s="145">
        <f>(SUM(M148:M150))</f>
        <v>7065.4456168292527</v>
      </c>
      <c r="N147" s="145">
        <f>(SUM(N148:N150))</f>
        <v>7065.4456168292527</v>
      </c>
      <c r="O147" s="145">
        <f>(SUM(O148:O150))</f>
        <v>7065.4456168292527</v>
      </c>
      <c r="P147" s="130"/>
      <c r="Q147" s="130"/>
      <c r="R147" s="130"/>
    </row>
    <row r="148" spans="1:18" x14ac:dyDescent="0.25">
      <c r="A148" s="135"/>
      <c r="B148" s="135"/>
      <c r="C148" s="136"/>
      <c r="D148" s="136"/>
      <c r="E148" s="36" t="s">
        <v>69</v>
      </c>
      <c r="F148" s="36" t="s">
        <v>19</v>
      </c>
      <c r="G148" s="155">
        <v>0</v>
      </c>
      <c r="H148" s="145">
        <v>185.81193178047647</v>
      </c>
      <c r="I148" s="145">
        <v>265.44561682925212</v>
      </c>
      <c r="J148" s="145">
        <v>265.44561682925212</v>
      </c>
      <c r="K148" s="145">
        <v>265.44561682925212</v>
      </c>
      <c r="L148" s="145">
        <v>265.44561682925212</v>
      </c>
      <c r="M148" s="145">
        <v>265.44561682925212</v>
      </c>
      <c r="N148" s="145">
        <v>265.44561682925212</v>
      </c>
      <c r="O148" s="145">
        <v>265.44561682925212</v>
      </c>
      <c r="P148" s="130"/>
      <c r="Q148" s="130"/>
      <c r="R148" s="130"/>
    </row>
    <row r="149" spans="1:18" x14ac:dyDescent="0.25">
      <c r="A149" s="135"/>
      <c r="B149" s="135"/>
      <c r="C149" s="136"/>
      <c r="D149" s="136"/>
      <c r="E149" s="36" t="s">
        <v>315</v>
      </c>
      <c r="F149" s="36" t="s">
        <v>51</v>
      </c>
      <c r="G149" s="155">
        <v>745</v>
      </c>
      <c r="H149" s="145"/>
      <c r="I149" s="145"/>
      <c r="J149" s="145"/>
      <c r="K149" s="145">
        <v>800</v>
      </c>
      <c r="L149" s="145">
        <v>800</v>
      </c>
      <c r="M149" s="145">
        <v>800</v>
      </c>
      <c r="N149" s="145">
        <v>800</v>
      </c>
      <c r="O149" s="145">
        <v>800</v>
      </c>
      <c r="P149" s="130"/>
      <c r="Q149" s="130"/>
      <c r="R149" s="130"/>
    </row>
    <row r="150" spans="1:18" x14ac:dyDescent="0.25">
      <c r="A150" s="135"/>
      <c r="B150" s="135"/>
      <c r="C150" s="136"/>
      <c r="D150" s="136"/>
      <c r="E150" s="36" t="s">
        <v>55</v>
      </c>
      <c r="F150" s="36" t="s">
        <v>86</v>
      </c>
      <c r="G150" s="155">
        <v>5999</v>
      </c>
      <c r="H150" s="145"/>
      <c r="I150" s="145"/>
      <c r="J150" s="145"/>
      <c r="K150" s="145">
        <v>6000</v>
      </c>
      <c r="L150" s="145">
        <v>6000</v>
      </c>
      <c r="M150" s="145">
        <v>6000</v>
      </c>
      <c r="N150" s="145">
        <v>6000</v>
      </c>
      <c r="O150" s="145">
        <v>6000</v>
      </c>
      <c r="P150" s="130"/>
      <c r="Q150" s="130"/>
      <c r="R150" s="130"/>
    </row>
    <row r="151" spans="1:18" x14ac:dyDescent="0.25">
      <c r="A151" s="135"/>
      <c r="B151" s="135"/>
      <c r="C151" s="136"/>
      <c r="D151" s="136">
        <v>3292</v>
      </c>
      <c r="E151" s="36"/>
      <c r="F151" s="36" t="s">
        <v>106</v>
      </c>
      <c r="G151" s="145">
        <f t="shared" ref="G151:J151" si="98">(SUM(G152:G153))</f>
        <v>3696</v>
      </c>
      <c r="H151" s="145">
        <f t="shared" si="98"/>
        <v>3446.6786117194238</v>
      </c>
      <c r="I151" s="145">
        <f t="shared" si="98"/>
        <v>3446.6786117194238</v>
      </c>
      <c r="J151" s="145">
        <f t="shared" si="98"/>
        <v>3594.5052757316344</v>
      </c>
      <c r="K151" s="145">
        <f t="shared" ref="K151:M151" si="99">(SUM(K152:K153))</f>
        <v>3594.5052757316344</v>
      </c>
      <c r="L151" s="145">
        <f t="shared" ref="L151" si="100">(SUM(L152:L153))</f>
        <v>3594.5052757316344</v>
      </c>
      <c r="M151" s="145">
        <f t="shared" si="99"/>
        <v>4127</v>
      </c>
      <c r="N151" s="145">
        <f t="shared" ref="N151:O151" si="101">(SUM(N152:N153))</f>
        <v>4127</v>
      </c>
      <c r="O151" s="145">
        <f t="shared" si="101"/>
        <v>4127</v>
      </c>
      <c r="P151" s="130"/>
      <c r="Q151" s="130"/>
      <c r="R151" s="130"/>
    </row>
    <row r="152" spans="1:18" x14ac:dyDescent="0.25">
      <c r="A152" s="135"/>
      <c r="B152" s="135"/>
      <c r="C152" s="136"/>
      <c r="D152" s="136"/>
      <c r="E152" s="148" t="s">
        <v>65</v>
      </c>
      <c r="F152" s="36" t="s">
        <v>70</v>
      </c>
      <c r="G152" s="154">
        <v>3391</v>
      </c>
      <c r="H152" s="147">
        <v>2252.1733359877894</v>
      </c>
      <c r="I152" s="147">
        <v>2252.1733359877894</v>
      </c>
      <c r="J152" s="147">
        <v>2400</v>
      </c>
      <c r="K152" s="147">
        <v>2400</v>
      </c>
      <c r="L152" s="147">
        <v>2400</v>
      </c>
      <c r="M152" s="147">
        <v>2400</v>
      </c>
      <c r="N152" s="147">
        <v>2400</v>
      </c>
      <c r="O152" s="147">
        <v>2400</v>
      </c>
      <c r="P152" s="130"/>
      <c r="Q152" s="130"/>
      <c r="R152" s="130"/>
    </row>
    <row r="153" spans="1:18" x14ac:dyDescent="0.25">
      <c r="A153" s="135"/>
      <c r="B153" s="135"/>
      <c r="C153" s="136"/>
      <c r="D153" s="136"/>
      <c r="E153" s="36" t="s">
        <v>57</v>
      </c>
      <c r="F153" s="36" t="s">
        <v>58</v>
      </c>
      <c r="G153" s="154">
        <v>305</v>
      </c>
      <c r="H153" s="147">
        <v>1194.5052757316344</v>
      </c>
      <c r="I153" s="147">
        <v>1194.5052757316344</v>
      </c>
      <c r="J153" s="147">
        <v>1194.5052757316344</v>
      </c>
      <c r="K153" s="147">
        <v>1194.5052757316344</v>
      </c>
      <c r="L153" s="147">
        <v>1194.5052757316344</v>
      </c>
      <c r="M153" s="147">
        <v>1727</v>
      </c>
      <c r="N153" s="147">
        <v>1727</v>
      </c>
      <c r="O153" s="147">
        <v>1727</v>
      </c>
      <c r="P153" s="130"/>
      <c r="Q153" s="130"/>
      <c r="R153" s="130"/>
    </row>
    <row r="154" spans="1:18" x14ac:dyDescent="0.25">
      <c r="A154" s="135"/>
      <c r="B154" s="135"/>
      <c r="C154" s="136"/>
      <c r="D154" s="136">
        <v>3294</v>
      </c>
      <c r="E154" s="36" t="s">
        <v>45</v>
      </c>
      <c r="F154" s="36" t="s">
        <v>107</v>
      </c>
      <c r="G154" s="145">
        <f t="shared" ref="G154:O154" si="102">(SUM(G155))</f>
        <v>183</v>
      </c>
      <c r="H154" s="145">
        <f t="shared" si="102"/>
        <v>185.81193178047647</v>
      </c>
      <c r="I154" s="145">
        <f t="shared" si="102"/>
        <v>212.35649346340168</v>
      </c>
      <c r="J154" s="145">
        <f t="shared" si="102"/>
        <v>212.35649346340168</v>
      </c>
      <c r="K154" s="145">
        <f t="shared" si="102"/>
        <v>250</v>
      </c>
      <c r="L154" s="145">
        <f t="shared" si="102"/>
        <v>250</v>
      </c>
      <c r="M154" s="145">
        <f t="shared" si="102"/>
        <v>250</v>
      </c>
      <c r="N154" s="145">
        <f t="shared" si="102"/>
        <v>250</v>
      </c>
      <c r="O154" s="145">
        <f t="shared" si="102"/>
        <v>250</v>
      </c>
      <c r="P154" s="130"/>
      <c r="Q154" s="130"/>
      <c r="R154" s="130"/>
    </row>
    <row r="155" spans="1:18" x14ac:dyDescent="0.25">
      <c r="A155" s="135"/>
      <c r="B155" s="135"/>
      <c r="C155" s="136"/>
      <c r="D155" s="136"/>
      <c r="E155" s="36" t="s">
        <v>65</v>
      </c>
      <c r="F155" s="36" t="s">
        <v>70</v>
      </c>
      <c r="G155" s="154">
        <v>183</v>
      </c>
      <c r="H155" s="147">
        <v>185.81193178047647</v>
      </c>
      <c r="I155" s="147">
        <v>212.35649346340168</v>
      </c>
      <c r="J155" s="147">
        <v>212.35649346340168</v>
      </c>
      <c r="K155" s="147">
        <v>250</v>
      </c>
      <c r="L155" s="147">
        <v>250</v>
      </c>
      <c r="M155" s="147">
        <v>250</v>
      </c>
      <c r="N155" s="147">
        <v>250</v>
      </c>
      <c r="O155" s="147">
        <v>250</v>
      </c>
      <c r="P155" s="130"/>
      <c r="Q155" s="130"/>
      <c r="R155" s="130"/>
    </row>
    <row r="156" spans="1:18" x14ac:dyDescent="0.25">
      <c r="A156" s="135"/>
      <c r="B156" s="135"/>
      <c r="C156" s="136"/>
      <c r="D156" s="136">
        <v>3295</v>
      </c>
      <c r="E156" s="36"/>
      <c r="F156" s="36" t="s">
        <v>108</v>
      </c>
      <c r="G156" s="145">
        <f t="shared" ref="G156:J156" si="103">(SUM(G157:G158))</f>
        <v>2038</v>
      </c>
      <c r="H156" s="145">
        <f t="shared" si="103"/>
        <v>1824.9386157011081</v>
      </c>
      <c r="I156" s="145">
        <f t="shared" si="103"/>
        <v>1824.9386157011081</v>
      </c>
      <c r="J156" s="145">
        <f t="shared" si="103"/>
        <v>1824.9386157011081</v>
      </c>
      <c r="K156" s="145">
        <f t="shared" ref="K156:M156" si="104">(SUM(K157:K158))</f>
        <v>1824.9386157011081</v>
      </c>
      <c r="L156" s="145">
        <f t="shared" ref="L156" si="105">(SUM(L157:L158))</f>
        <v>1824.9386157011081</v>
      </c>
      <c r="M156" s="145">
        <f t="shared" si="104"/>
        <v>1824.9386157011081</v>
      </c>
      <c r="N156" s="145">
        <f t="shared" ref="N156:O156" si="106">(SUM(N157:N158))</f>
        <v>1824.9386157011081</v>
      </c>
      <c r="O156" s="145">
        <f t="shared" si="106"/>
        <v>1824.9386157011081</v>
      </c>
      <c r="P156" s="130"/>
      <c r="Q156" s="130"/>
      <c r="R156" s="130"/>
    </row>
    <row r="157" spans="1:18" x14ac:dyDescent="0.25">
      <c r="A157" s="135"/>
      <c r="B157" s="135"/>
      <c r="C157" s="136"/>
      <c r="D157" s="136"/>
      <c r="E157" s="36" t="s">
        <v>65</v>
      </c>
      <c r="F157" s="36" t="s">
        <v>70</v>
      </c>
      <c r="G157" s="154">
        <v>50</v>
      </c>
      <c r="H157" s="147">
        <v>99.54210631096953</v>
      </c>
      <c r="I157" s="147">
        <v>99.54210631096953</v>
      </c>
      <c r="J157" s="147">
        <v>99.54210631096953</v>
      </c>
      <c r="K157" s="147">
        <v>99.54210631096953</v>
      </c>
      <c r="L157" s="147">
        <v>99.54210631096953</v>
      </c>
      <c r="M157" s="147">
        <v>99.54210631096953</v>
      </c>
      <c r="N157" s="147">
        <v>99.54210631096953</v>
      </c>
      <c r="O157" s="147">
        <v>99.54210631096953</v>
      </c>
      <c r="P157" s="130"/>
      <c r="Q157" s="130"/>
      <c r="R157" s="130"/>
    </row>
    <row r="158" spans="1:18" x14ac:dyDescent="0.25">
      <c r="A158" s="135"/>
      <c r="B158" s="135"/>
      <c r="C158" s="136"/>
      <c r="D158" s="136"/>
      <c r="E158" s="36" t="s">
        <v>50</v>
      </c>
      <c r="F158" s="36" t="s">
        <v>105</v>
      </c>
      <c r="G158" s="154">
        <v>1988</v>
      </c>
      <c r="H158" s="147">
        <v>1725.3965093901386</v>
      </c>
      <c r="I158" s="147">
        <v>1725.3965093901386</v>
      </c>
      <c r="J158" s="147">
        <v>1725.3965093901386</v>
      </c>
      <c r="K158" s="147">
        <v>1725.3965093901386</v>
      </c>
      <c r="L158" s="147">
        <v>1725.3965093901386</v>
      </c>
      <c r="M158" s="147">
        <v>1725.3965093901386</v>
      </c>
      <c r="N158" s="147">
        <v>1725.3965093901386</v>
      </c>
      <c r="O158" s="147">
        <v>1725.3965093901386</v>
      </c>
      <c r="P158" s="130"/>
      <c r="Q158" s="130"/>
      <c r="R158" s="130"/>
    </row>
    <row r="159" spans="1:18" x14ac:dyDescent="0.25">
      <c r="A159" s="135"/>
      <c r="B159" s="135"/>
      <c r="C159" s="136"/>
      <c r="D159" s="136">
        <v>3296</v>
      </c>
      <c r="E159" s="36"/>
      <c r="F159" s="36" t="s">
        <v>214</v>
      </c>
      <c r="G159" s="154">
        <v>808</v>
      </c>
      <c r="H159" s="147"/>
      <c r="I159" s="147">
        <v>0</v>
      </c>
      <c r="J159" s="147">
        <v>0</v>
      </c>
      <c r="K159" s="147">
        <v>0</v>
      </c>
      <c r="L159" s="147">
        <v>0</v>
      </c>
      <c r="M159" s="147">
        <v>0</v>
      </c>
      <c r="N159" s="147">
        <v>0</v>
      </c>
      <c r="O159" s="147">
        <v>0</v>
      </c>
      <c r="P159" s="130"/>
      <c r="Q159" s="130"/>
      <c r="R159" s="130"/>
    </row>
    <row r="160" spans="1:18" x14ac:dyDescent="0.25">
      <c r="A160" s="135"/>
      <c r="B160" s="135"/>
      <c r="C160" s="136"/>
      <c r="D160" s="136"/>
      <c r="E160" s="36" t="s">
        <v>315</v>
      </c>
      <c r="F160" s="36" t="s">
        <v>51</v>
      </c>
      <c r="G160" s="154">
        <v>808</v>
      </c>
      <c r="H160" s="147"/>
      <c r="I160" s="147">
        <v>0</v>
      </c>
      <c r="J160" s="147">
        <v>0</v>
      </c>
      <c r="K160" s="147">
        <v>0</v>
      </c>
      <c r="L160" s="147">
        <v>0</v>
      </c>
      <c r="M160" s="147">
        <v>0</v>
      </c>
      <c r="N160" s="147">
        <v>0</v>
      </c>
      <c r="O160" s="147">
        <v>0</v>
      </c>
      <c r="P160" s="130"/>
      <c r="Q160" s="130"/>
      <c r="R160" s="130"/>
    </row>
    <row r="161" spans="1:18" x14ac:dyDescent="0.25">
      <c r="A161" s="135"/>
      <c r="B161" s="135"/>
      <c r="C161" s="136"/>
      <c r="D161" s="136">
        <v>3299</v>
      </c>
      <c r="E161" s="36"/>
      <c r="F161" s="36" t="s">
        <v>109</v>
      </c>
      <c r="G161" s="145">
        <f t="shared" ref="G161:J161" si="107">(SUM(G162:G167))</f>
        <v>24181</v>
      </c>
      <c r="H161" s="145">
        <f t="shared" si="107"/>
        <v>9162.6518017121234</v>
      </c>
      <c r="I161" s="145">
        <f t="shared" si="107"/>
        <v>7688.2341230340435</v>
      </c>
      <c r="J161" s="145">
        <f t="shared" si="107"/>
        <v>10935.202468644238</v>
      </c>
      <c r="K161" s="145">
        <f t="shared" ref="K161:M161" si="108">(SUM(K162:K167))</f>
        <v>10979.445616829253</v>
      </c>
      <c r="L161" s="145">
        <f t="shared" ref="L161" si="109">(SUM(L162:L167))</f>
        <v>31290.722808414626</v>
      </c>
      <c r="M161" s="145">
        <f t="shared" si="108"/>
        <v>34976.312808414623</v>
      </c>
      <c r="N161" s="145">
        <f t="shared" ref="N161:O161" si="110">(SUM(N162:N167))</f>
        <v>34976.312808414623</v>
      </c>
      <c r="O161" s="145">
        <f t="shared" si="110"/>
        <v>34976.312808414623</v>
      </c>
      <c r="P161" s="130"/>
      <c r="Q161" s="130"/>
      <c r="R161" s="130"/>
    </row>
    <row r="162" spans="1:18" x14ac:dyDescent="0.25">
      <c r="A162" s="135"/>
      <c r="B162" s="135"/>
      <c r="C162" s="136"/>
      <c r="D162" s="136"/>
      <c r="E162" s="36" t="s">
        <v>65</v>
      </c>
      <c r="F162" s="36" t="s">
        <v>70</v>
      </c>
      <c r="G162" s="154">
        <v>395</v>
      </c>
      <c r="H162" s="147">
        <v>199.08421262193906</v>
      </c>
      <c r="I162" s="147">
        <v>255.7568518149844</v>
      </c>
      <c r="J162" s="147">
        <v>255.7568518149844</v>
      </c>
      <c r="K162" s="147">
        <v>300</v>
      </c>
      <c r="L162" s="147">
        <v>300</v>
      </c>
      <c r="M162" s="147">
        <v>300</v>
      </c>
      <c r="N162" s="147">
        <v>300</v>
      </c>
      <c r="O162" s="147">
        <v>300</v>
      </c>
      <c r="P162" s="130"/>
      <c r="Q162" s="130"/>
      <c r="R162" s="130"/>
    </row>
    <row r="163" spans="1:18" x14ac:dyDescent="0.25">
      <c r="A163" s="135"/>
      <c r="B163" s="135"/>
      <c r="C163" s="136"/>
      <c r="D163" s="136"/>
      <c r="E163" s="36" t="s">
        <v>69</v>
      </c>
      <c r="F163" s="36" t="s">
        <v>19</v>
      </c>
      <c r="G163" s="154">
        <v>8999</v>
      </c>
      <c r="H163" s="147">
        <v>6707.2798460415415</v>
      </c>
      <c r="I163" s="147">
        <v>5176.1895281704155</v>
      </c>
      <c r="J163" s="147">
        <v>6441</v>
      </c>
      <c r="K163" s="147">
        <v>6441</v>
      </c>
      <c r="L163" s="147">
        <v>23065</v>
      </c>
      <c r="M163" s="201">
        <v>26038</v>
      </c>
      <c r="N163" s="201">
        <v>26038</v>
      </c>
      <c r="O163" s="201">
        <v>26038</v>
      </c>
      <c r="P163" s="130"/>
      <c r="Q163" s="130"/>
      <c r="R163" s="130"/>
    </row>
    <row r="164" spans="1:18" x14ac:dyDescent="0.25">
      <c r="A164" s="135"/>
      <c r="B164" s="135"/>
      <c r="C164" s="136"/>
      <c r="D164" s="136"/>
      <c r="E164" s="36" t="s">
        <v>50</v>
      </c>
      <c r="F164" s="36" t="s">
        <v>105</v>
      </c>
      <c r="G164" s="154">
        <v>11642</v>
      </c>
      <c r="H164" s="147">
        <v>1990.8421262193906</v>
      </c>
      <c r="I164" s="147">
        <v>1990.8421262193906</v>
      </c>
      <c r="J164" s="147">
        <v>3973</v>
      </c>
      <c r="K164" s="147">
        <v>3973</v>
      </c>
      <c r="L164" s="147">
        <v>3743</v>
      </c>
      <c r="M164" s="147">
        <v>4455.59</v>
      </c>
      <c r="N164" s="147">
        <v>4455.59</v>
      </c>
      <c r="O164" s="147">
        <v>4455.59</v>
      </c>
      <c r="P164" s="130"/>
      <c r="Q164" s="130"/>
      <c r="R164" s="130"/>
    </row>
    <row r="165" spans="1:18" x14ac:dyDescent="0.25">
      <c r="A165" s="135"/>
      <c r="B165" s="135"/>
      <c r="C165" s="136"/>
      <c r="D165" s="136"/>
      <c r="E165" s="36" t="s">
        <v>98</v>
      </c>
      <c r="F165" s="36" t="s">
        <v>86</v>
      </c>
      <c r="G165" s="154">
        <v>2344</v>
      </c>
      <c r="H165" s="147">
        <v>0</v>
      </c>
      <c r="I165" s="147">
        <v>0</v>
      </c>
      <c r="J165" s="147">
        <v>0</v>
      </c>
      <c r="K165" s="147">
        <v>0</v>
      </c>
      <c r="L165" s="147">
        <v>3750</v>
      </c>
      <c r="M165" s="147">
        <v>3750</v>
      </c>
      <c r="N165" s="147">
        <v>3750</v>
      </c>
      <c r="O165" s="147">
        <v>3750</v>
      </c>
      <c r="P165" s="130"/>
      <c r="Q165" s="130"/>
      <c r="R165" s="130"/>
    </row>
    <row r="166" spans="1:18" x14ac:dyDescent="0.25">
      <c r="A166" s="135"/>
      <c r="B166" s="135"/>
      <c r="C166" s="136"/>
      <c r="D166" s="136"/>
      <c r="E166" s="36" t="s">
        <v>57</v>
      </c>
      <c r="F166" s="36" t="s">
        <v>58</v>
      </c>
      <c r="G166" s="154">
        <v>724</v>
      </c>
      <c r="H166" s="147">
        <v>132.72280841462606</v>
      </c>
      <c r="I166" s="147">
        <v>132.72280841462606</v>
      </c>
      <c r="J166" s="147">
        <v>132.72280841462606</v>
      </c>
      <c r="K166" s="147">
        <v>132.72280841462606</v>
      </c>
      <c r="L166" s="147">
        <v>132.72280841462606</v>
      </c>
      <c r="M166" s="147">
        <v>132.72280841462606</v>
      </c>
      <c r="N166" s="147">
        <v>132.72280841462606</v>
      </c>
      <c r="O166" s="147">
        <v>132.72280841462606</v>
      </c>
      <c r="P166" s="130"/>
      <c r="Q166" s="130"/>
      <c r="R166" s="130"/>
    </row>
    <row r="167" spans="1:18" x14ac:dyDescent="0.25">
      <c r="A167" s="135"/>
      <c r="B167" s="135"/>
      <c r="C167" s="136"/>
      <c r="D167" s="136"/>
      <c r="E167" s="36" t="s">
        <v>61</v>
      </c>
      <c r="F167" s="36" t="s">
        <v>62</v>
      </c>
      <c r="G167" s="154">
        <v>77</v>
      </c>
      <c r="H167" s="147">
        <v>132.72280841462606</v>
      </c>
      <c r="I167" s="147">
        <v>132.72280841462606</v>
      </c>
      <c r="J167" s="147">
        <v>132.72280841462606</v>
      </c>
      <c r="K167" s="147">
        <v>132.72280841462606</v>
      </c>
      <c r="L167" s="147">
        <v>300</v>
      </c>
      <c r="M167" s="147">
        <v>300</v>
      </c>
      <c r="N167" s="147">
        <v>300</v>
      </c>
      <c r="O167" s="147">
        <v>300</v>
      </c>
      <c r="P167" s="130"/>
      <c r="Q167" s="130"/>
      <c r="R167" s="130"/>
    </row>
    <row r="168" spans="1:18" x14ac:dyDescent="0.25">
      <c r="A168" s="135"/>
      <c r="B168" s="135">
        <v>34</v>
      </c>
      <c r="C168" s="136"/>
      <c r="D168" s="136"/>
      <c r="E168" s="36"/>
      <c r="F168" s="36" t="s">
        <v>110</v>
      </c>
      <c r="G168" s="145">
        <f t="shared" ref="G168:O169" si="111">(SUM(G169))</f>
        <v>983</v>
      </c>
      <c r="H168" s="146">
        <f t="shared" si="111"/>
        <v>530.89123365850423</v>
      </c>
      <c r="I168" s="145">
        <f t="shared" si="111"/>
        <v>597.25263786581729</v>
      </c>
      <c r="J168" s="145">
        <f t="shared" si="111"/>
        <v>666.36140420731306</v>
      </c>
      <c r="K168" s="145">
        <f t="shared" si="111"/>
        <v>866.36140420731306</v>
      </c>
      <c r="L168" s="145">
        <f t="shared" si="111"/>
        <v>966.36140420731306</v>
      </c>
      <c r="M168" s="145">
        <f t="shared" si="111"/>
        <v>1066.3614042073132</v>
      </c>
      <c r="N168" s="145">
        <f t="shared" si="111"/>
        <v>1066.3614042073132</v>
      </c>
      <c r="O168" s="145">
        <f t="shared" si="111"/>
        <v>1066.3614042073132</v>
      </c>
      <c r="P168" s="130"/>
      <c r="Q168" s="130"/>
      <c r="R168" s="130"/>
    </row>
    <row r="169" spans="1:18" x14ac:dyDescent="0.25">
      <c r="A169" s="135"/>
      <c r="B169" s="135"/>
      <c r="C169" s="136">
        <v>343</v>
      </c>
      <c r="D169" s="136"/>
      <c r="E169" s="36"/>
      <c r="F169" s="36" t="s">
        <v>111</v>
      </c>
      <c r="G169" s="145">
        <f t="shared" si="111"/>
        <v>983</v>
      </c>
      <c r="H169" s="145">
        <f t="shared" si="111"/>
        <v>530.89123365850423</v>
      </c>
      <c r="I169" s="145">
        <f t="shared" si="111"/>
        <v>597.25263786581729</v>
      </c>
      <c r="J169" s="145">
        <f t="shared" si="111"/>
        <v>666.36140420731306</v>
      </c>
      <c r="K169" s="145">
        <f t="shared" si="111"/>
        <v>866.36140420731306</v>
      </c>
      <c r="L169" s="145">
        <f t="shared" si="111"/>
        <v>966.36140420731306</v>
      </c>
      <c r="M169" s="145">
        <f t="shared" si="111"/>
        <v>1066.3614042073132</v>
      </c>
      <c r="N169" s="145">
        <f t="shared" si="111"/>
        <v>1066.3614042073132</v>
      </c>
      <c r="O169" s="145">
        <f t="shared" si="111"/>
        <v>1066.3614042073132</v>
      </c>
      <c r="P169" s="130"/>
      <c r="Q169" s="130"/>
      <c r="R169" s="130"/>
    </row>
    <row r="170" spans="1:18" x14ac:dyDescent="0.25">
      <c r="A170" s="135"/>
      <c r="B170" s="135"/>
      <c r="C170" s="136"/>
      <c r="D170" s="136">
        <v>3431</v>
      </c>
      <c r="E170" s="36"/>
      <c r="F170" s="36" t="s">
        <v>112</v>
      </c>
      <c r="G170" s="145">
        <f>(SUM(G171:G173))</f>
        <v>983</v>
      </c>
      <c r="H170" s="145">
        <f t="shared" ref="H170:K170" si="112">(SUM(H171:H172))</f>
        <v>530.89123365850423</v>
      </c>
      <c r="I170" s="145">
        <f t="shared" si="112"/>
        <v>597.25263786581729</v>
      </c>
      <c r="J170" s="145">
        <f t="shared" si="112"/>
        <v>666.36140420731306</v>
      </c>
      <c r="K170" s="145">
        <f t="shared" si="112"/>
        <v>866.36140420731306</v>
      </c>
      <c r="L170" s="145">
        <f>(SUM(L171:L173))</f>
        <v>966.36140420731306</v>
      </c>
      <c r="M170" s="145">
        <f>(SUM(M171:M173))</f>
        <v>1066.3614042073132</v>
      </c>
      <c r="N170" s="145">
        <f>(SUM(N171:N173))</f>
        <v>1066.3614042073132</v>
      </c>
      <c r="O170" s="145">
        <f>(SUM(O171:O173))</f>
        <v>1066.3614042073132</v>
      </c>
      <c r="P170" s="130"/>
      <c r="Q170" s="130"/>
      <c r="R170" s="130"/>
    </row>
    <row r="171" spans="1:18" x14ac:dyDescent="0.25">
      <c r="A171" s="135"/>
      <c r="B171" s="135"/>
      <c r="C171" s="136"/>
      <c r="D171" s="136"/>
      <c r="E171" s="36" t="s">
        <v>65</v>
      </c>
      <c r="F171" s="36" t="s">
        <v>70</v>
      </c>
      <c r="G171" s="154">
        <v>800</v>
      </c>
      <c r="H171" s="147">
        <v>464.52982945119118</v>
      </c>
      <c r="I171" s="147">
        <v>530.89123365850423</v>
      </c>
      <c r="J171" s="147">
        <v>600</v>
      </c>
      <c r="K171" s="147">
        <v>800</v>
      </c>
      <c r="L171" s="147">
        <v>800</v>
      </c>
      <c r="M171" s="147">
        <v>800</v>
      </c>
      <c r="N171" s="147">
        <v>800</v>
      </c>
      <c r="O171" s="147">
        <v>800</v>
      </c>
      <c r="P171" s="130"/>
      <c r="Q171" s="130"/>
      <c r="R171" s="130"/>
    </row>
    <row r="172" spans="1:18" x14ac:dyDescent="0.25">
      <c r="A172" s="135"/>
      <c r="B172" s="135"/>
      <c r="C172" s="136"/>
      <c r="D172" s="136"/>
      <c r="E172" s="36" t="s">
        <v>55</v>
      </c>
      <c r="F172" s="36" t="s">
        <v>86</v>
      </c>
      <c r="G172" s="147">
        <v>86</v>
      </c>
      <c r="H172" s="147">
        <v>66.361404207313029</v>
      </c>
      <c r="I172" s="147">
        <v>66.361404207313029</v>
      </c>
      <c r="J172" s="147">
        <v>66.361404207313029</v>
      </c>
      <c r="K172" s="147">
        <v>66.361404207313029</v>
      </c>
      <c r="L172" s="147">
        <v>66.361404207313029</v>
      </c>
      <c r="M172" s="147">
        <v>66.361404207313029</v>
      </c>
      <c r="N172" s="147">
        <v>66.361404207313029</v>
      </c>
      <c r="O172" s="147">
        <v>66.361404207313029</v>
      </c>
      <c r="P172" s="130"/>
      <c r="Q172" s="130"/>
      <c r="R172" s="130"/>
    </row>
    <row r="173" spans="1:18" x14ac:dyDescent="0.25">
      <c r="A173" s="135"/>
      <c r="B173" s="135"/>
      <c r="C173" s="136"/>
      <c r="D173" s="136"/>
      <c r="E173" s="36" t="s">
        <v>57</v>
      </c>
      <c r="F173" s="36" t="s">
        <v>58</v>
      </c>
      <c r="G173" s="147">
        <v>97</v>
      </c>
      <c r="H173" s="147"/>
      <c r="I173" s="147"/>
      <c r="J173" s="147"/>
      <c r="K173" s="147"/>
      <c r="L173" s="147">
        <v>100</v>
      </c>
      <c r="M173" s="147">
        <v>200</v>
      </c>
      <c r="N173" s="147">
        <v>200</v>
      </c>
      <c r="O173" s="147">
        <v>200</v>
      </c>
      <c r="P173" s="130"/>
      <c r="Q173" s="130"/>
      <c r="R173" s="130"/>
    </row>
    <row r="174" spans="1:18" x14ac:dyDescent="0.25">
      <c r="A174" s="135"/>
      <c r="B174" s="135">
        <v>37</v>
      </c>
      <c r="C174" s="136"/>
      <c r="D174" s="136"/>
      <c r="E174" s="36"/>
      <c r="F174" s="36" t="s">
        <v>113</v>
      </c>
      <c r="G174" s="145">
        <f t="shared" ref="G174:O175" si="113">(SUM(G175))</f>
        <v>6595</v>
      </c>
      <c r="H174" s="146">
        <f t="shared" si="113"/>
        <v>11063.906032251642</v>
      </c>
      <c r="I174" s="145">
        <f t="shared" si="113"/>
        <v>11063.906032251642</v>
      </c>
      <c r="J174" s="145">
        <f t="shared" si="113"/>
        <v>11063.042205853075</v>
      </c>
      <c r="K174" s="145">
        <f t="shared" si="113"/>
        <v>11063.042205853075</v>
      </c>
      <c r="L174" s="145">
        <f t="shared" si="113"/>
        <v>10898.042205853075</v>
      </c>
      <c r="M174" s="145">
        <f t="shared" si="113"/>
        <v>8906</v>
      </c>
      <c r="N174" s="145">
        <f t="shared" si="113"/>
        <v>8906</v>
      </c>
      <c r="O174" s="145">
        <f t="shared" si="113"/>
        <v>8906</v>
      </c>
      <c r="P174" s="130"/>
      <c r="Q174" s="130"/>
      <c r="R174" s="130"/>
    </row>
    <row r="175" spans="1:18" x14ac:dyDescent="0.25">
      <c r="A175" s="135"/>
      <c r="B175" s="135"/>
      <c r="C175" s="136">
        <v>372</v>
      </c>
      <c r="D175" s="136"/>
      <c r="E175" s="36"/>
      <c r="F175" s="36" t="s">
        <v>114</v>
      </c>
      <c r="G175" s="145">
        <f t="shared" si="113"/>
        <v>6595</v>
      </c>
      <c r="H175" s="145">
        <f t="shared" si="113"/>
        <v>11063.906032251642</v>
      </c>
      <c r="I175" s="145">
        <f t="shared" si="113"/>
        <v>11063.906032251642</v>
      </c>
      <c r="J175" s="145">
        <f t="shared" si="113"/>
        <v>11063.042205853075</v>
      </c>
      <c r="K175" s="145">
        <f t="shared" si="113"/>
        <v>11063.042205853075</v>
      </c>
      <c r="L175" s="145">
        <f t="shared" si="113"/>
        <v>10898.042205853075</v>
      </c>
      <c r="M175" s="145">
        <f t="shared" si="113"/>
        <v>8906</v>
      </c>
      <c r="N175" s="145">
        <f t="shared" si="113"/>
        <v>8906</v>
      </c>
      <c r="O175" s="145">
        <f t="shared" si="113"/>
        <v>8906</v>
      </c>
      <c r="P175" s="130"/>
      <c r="Q175" s="130"/>
      <c r="R175" s="130"/>
    </row>
    <row r="176" spans="1:18" x14ac:dyDescent="0.25">
      <c r="A176" s="135"/>
      <c r="B176" s="135"/>
      <c r="C176" s="136"/>
      <c r="D176" s="136">
        <v>3722</v>
      </c>
      <c r="E176" s="36"/>
      <c r="F176" s="36" t="s">
        <v>113</v>
      </c>
      <c r="G176" s="145">
        <f t="shared" ref="G176:J176" si="114">(SUM(G177:G179))</f>
        <v>6595</v>
      </c>
      <c r="H176" s="145">
        <f t="shared" si="114"/>
        <v>11063.906032251642</v>
      </c>
      <c r="I176" s="145">
        <f t="shared" si="114"/>
        <v>11063.906032251642</v>
      </c>
      <c r="J176" s="145">
        <f t="shared" si="114"/>
        <v>11063.042205853075</v>
      </c>
      <c r="K176" s="145">
        <f t="shared" ref="K176:M176" si="115">(SUM(K177:K179))</f>
        <v>11063.042205853075</v>
      </c>
      <c r="L176" s="145">
        <f t="shared" ref="L176" si="116">(SUM(L177:L179))</f>
        <v>10898.042205853075</v>
      </c>
      <c r="M176" s="145">
        <f t="shared" si="115"/>
        <v>8906</v>
      </c>
      <c r="N176" s="145">
        <f t="shared" ref="N176:O176" si="117">(SUM(N177:N179))</f>
        <v>8906</v>
      </c>
      <c r="O176" s="145">
        <f t="shared" si="117"/>
        <v>8906</v>
      </c>
      <c r="P176" s="130"/>
      <c r="Q176" s="130"/>
      <c r="R176" s="130"/>
    </row>
    <row r="177" spans="1:18" x14ac:dyDescent="0.25">
      <c r="A177" s="135"/>
      <c r="B177" s="135"/>
      <c r="C177" s="136"/>
      <c r="D177" s="136"/>
      <c r="E177" s="36" t="s">
        <v>69</v>
      </c>
      <c r="F177" s="36" t="s">
        <v>19</v>
      </c>
      <c r="G177" s="147">
        <v>714</v>
      </c>
      <c r="H177" s="147">
        <v>1507.8638263985665</v>
      </c>
      <c r="I177" s="147">
        <v>1507.8638263985665</v>
      </c>
      <c r="J177" s="147">
        <v>265</v>
      </c>
      <c r="K177" s="147">
        <v>265</v>
      </c>
      <c r="L177" s="147">
        <v>100</v>
      </c>
      <c r="M177" s="147">
        <v>100</v>
      </c>
      <c r="N177" s="147">
        <v>100</v>
      </c>
      <c r="O177" s="147">
        <v>100</v>
      </c>
      <c r="P177" s="130"/>
      <c r="Q177" s="130"/>
      <c r="R177" s="130"/>
    </row>
    <row r="178" spans="1:18" x14ac:dyDescent="0.25">
      <c r="A178" s="135"/>
      <c r="B178" s="135"/>
      <c r="C178" s="136"/>
      <c r="D178" s="136"/>
      <c r="E178" s="36" t="s">
        <v>115</v>
      </c>
      <c r="F178" s="36" t="s">
        <v>116</v>
      </c>
      <c r="G178" s="154">
        <v>714</v>
      </c>
      <c r="H178" s="147">
        <v>0</v>
      </c>
      <c r="I178" s="147">
        <v>0</v>
      </c>
      <c r="J178" s="147">
        <v>1242</v>
      </c>
      <c r="K178" s="147">
        <v>1242</v>
      </c>
      <c r="L178" s="147">
        <v>1242</v>
      </c>
      <c r="M178" s="147">
        <v>1250</v>
      </c>
      <c r="N178" s="147">
        <v>1250</v>
      </c>
      <c r="O178" s="147">
        <v>1250</v>
      </c>
      <c r="P178" s="130"/>
      <c r="Q178" s="130"/>
      <c r="R178" s="130"/>
    </row>
    <row r="179" spans="1:18" x14ac:dyDescent="0.25">
      <c r="A179" s="135"/>
      <c r="B179" s="135"/>
      <c r="C179" s="136"/>
      <c r="D179" s="136"/>
      <c r="E179" s="36" t="s">
        <v>50</v>
      </c>
      <c r="F179" s="36" t="s">
        <v>105</v>
      </c>
      <c r="G179" s="154">
        <v>5167</v>
      </c>
      <c r="H179" s="147">
        <v>9556.0422058530748</v>
      </c>
      <c r="I179" s="147">
        <v>9556.0422058530748</v>
      </c>
      <c r="J179" s="147">
        <v>9556.0422058530748</v>
      </c>
      <c r="K179" s="147">
        <v>9556.0422058530748</v>
      </c>
      <c r="L179" s="147">
        <v>9556.0422058530748</v>
      </c>
      <c r="M179" s="147">
        <v>7556</v>
      </c>
      <c r="N179" s="147">
        <v>7556</v>
      </c>
      <c r="O179" s="147">
        <v>7556</v>
      </c>
      <c r="P179" s="130"/>
      <c r="Q179" s="130"/>
      <c r="R179" s="130"/>
    </row>
    <row r="180" spans="1:18" x14ac:dyDescent="0.25">
      <c r="A180" s="135"/>
      <c r="B180" s="135">
        <v>38</v>
      </c>
      <c r="C180" s="136"/>
      <c r="D180" s="136"/>
      <c r="E180" s="36"/>
      <c r="F180" s="36" t="s">
        <v>117</v>
      </c>
      <c r="G180" s="145">
        <f t="shared" ref="G180:O182" si="118">(SUM(G181))</f>
        <v>290</v>
      </c>
      <c r="H180" s="145">
        <f t="shared" si="118"/>
        <v>0</v>
      </c>
      <c r="I180" s="145">
        <f t="shared" si="118"/>
        <v>0</v>
      </c>
      <c r="J180" s="145">
        <f t="shared" si="118"/>
        <v>1601</v>
      </c>
      <c r="K180" s="145">
        <f t="shared" si="118"/>
        <v>1601</v>
      </c>
      <c r="L180" s="145">
        <f t="shared" si="118"/>
        <v>1601</v>
      </c>
      <c r="M180" s="145">
        <f t="shared" si="118"/>
        <v>1601</v>
      </c>
      <c r="N180" s="145">
        <f t="shared" si="118"/>
        <v>1601</v>
      </c>
      <c r="O180" s="145">
        <f t="shared" si="118"/>
        <v>1601</v>
      </c>
      <c r="P180" s="130"/>
      <c r="Q180" s="130"/>
      <c r="R180" s="130"/>
    </row>
    <row r="181" spans="1:18" x14ac:dyDescent="0.25">
      <c r="A181" s="135"/>
      <c r="B181" s="135"/>
      <c r="C181" s="136">
        <v>381</v>
      </c>
      <c r="D181" s="136"/>
      <c r="E181" s="36"/>
      <c r="F181" s="36" t="s">
        <v>63</v>
      </c>
      <c r="G181" s="145">
        <f t="shared" si="118"/>
        <v>290</v>
      </c>
      <c r="H181" s="145">
        <f t="shared" si="118"/>
        <v>0</v>
      </c>
      <c r="I181" s="145">
        <f t="shared" si="118"/>
        <v>0</v>
      </c>
      <c r="J181" s="145">
        <f t="shared" si="118"/>
        <v>1601</v>
      </c>
      <c r="K181" s="145">
        <f t="shared" si="118"/>
        <v>1601</v>
      </c>
      <c r="L181" s="145">
        <f t="shared" si="118"/>
        <v>1601</v>
      </c>
      <c r="M181" s="145">
        <f t="shared" si="118"/>
        <v>1601</v>
      </c>
      <c r="N181" s="145">
        <f t="shared" si="118"/>
        <v>1601</v>
      </c>
      <c r="O181" s="145">
        <f t="shared" si="118"/>
        <v>1601</v>
      </c>
      <c r="P181" s="130"/>
      <c r="Q181" s="130"/>
      <c r="R181" s="130"/>
    </row>
    <row r="182" spans="1:18" x14ac:dyDescent="0.25">
      <c r="A182" s="135"/>
      <c r="B182" s="135"/>
      <c r="C182" s="136"/>
      <c r="D182" s="136">
        <v>3812</v>
      </c>
      <c r="E182" s="36"/>
      <c r="F182" s="36" t="s">
        <v>63</v>
      </c>
      <c r="G182" s="145">
        <f t="shared" si="118"/>
        <v>290</v>
      </c>
      <c r="H182" s="145">
        <f t="shared" si="118"/>
        <v>0</v>
      </c>
      <c r="I182" s="145">
        <f t="shared" si="118"/>
        <v>0</v>
      </c>
      <c r="J182" s="145">
        <f t="shared" si="118"/>
        <v>1601</v>
      </c>
      <c r="K182" s="145">
        <f t="shared" si="118"/>
        <v>1601</v>
      </c>
      <c r="L182" s="145">
        <f t="shared" si="118"/>
        <v>1601</v>
      </c>
      <c r="M182" s="145">
        <f t="shared" si="118"/>
        <v>1601</v>
      </c>
      <c r="N182" s="145">
        <f t="shared" si="118"/>
        <v>1601</v>
      </c>
      <c r="O182" s="145">
        <f t="shared" si="118"/>
        <v>1601</v>
      </c>
      <c r="P182" s="130"/>
      <c r="Q182" s="130"/>
      <c r="R182" s="130"/>
    </row>
    <row r="183" spans="1:18" x14ac:dyDescent="0.25">
      <c r="A183" s="135"/>
      <c r="B183" s="135"/>
      <c r="C183" s="136"/>
      <c r="D183" s="136"/>
      <c r="E183" s="36" t="s">
        <v>61</v>
      </c>
      <c r="F183" s="36" t="s">
        <v>62</v>
      </c>
      <c r="G183" s="154">
        <v>290</v>
      </c>
      <c r="H183" s="147">
        <v>0</v>
      </c>
      <c r="I183" s="147">
        <v>0</v>
      </c>
      <c r="J183" s="147">
        <v>1601</v>
      </c>
      <c r="K183" s="147">
        <v>1601</v>
      </c>
      <c r="L183" s="147">
        <v>1601</v>
      </c>
      <c r="M183" s="147">
        <v>1601</v>
      </c>
      <c r="N183" s="147">
        <v>1601</v>
      </c>
      <c r="O183" s="147">
        <v>1601</v>
      </c>
      <c r="P183" s="130"/>
      <c r="Q183" s="130"/>
      <c r="R183" s="130"/>
    </row>
    <row r="184" spans="1:18" ht="22.5" x14ac:dyDescent="0.25">
      <c r="A184" s="138">
        <v>4</v>
      </c>
      <c r="B184" s="138"/>
      <c r="C184" s="138"/>
      <c r="D184" s="138"/>
      <c r="E184" s="138"/>
      <c r="F184" s="139" t="s">
        <v>24</v>
      </c>
      <c r="G184" s="145">
        <f>(SUM(G185,G204))</f>
        <v>89999</v>
      </c>
      <c r="H184" s="149">
        <f>(SUM(H185,H204))</f>
        <v>534886.19019178441</v>
      </c>
      <c r="I184" s="144">
        <v>102951</v>
      </c>
      <c r="J184" s="144">
        <v>213951</v>
      </c>
      <c r="K184" s="177">
        <v>213951</v>
      </c>
      <c r="L184" s="177">
        <f>(SUM(L185,L204))</f>
        <v>334212.69560023886</v>
      </c>
      <c r="M184" s="218">
        <f>(SUM(M185,M204))</f>
        <v>1107212.3270953612</v>
      </c>
      <c r="N184" s="218">
        <f>(SUM(N185,N204))</f>
        <v>106212.32709536134</v>
      </c>
      <c r="O184" s="218">
        <f>(SUM(O185,O204))</f>
        <v>106212.32709536134</v>
      </c>
      <c r="P184" s="130"/>
      <c r="Q184" s="130"/>
      <c r="R184" s="130"/>
    </row>
    <row r="185" spans="1:18" ht="22.5" x14ac:dyDescent="0.25">
      <c r="A185" s="133"/>
      <c r="B185" s="133">
        <v>42</v>
      </c>
      <c r="C185" s="133" t="s">
        <v>45</v>
      </c>
      <c r="D185" s="133"/>
      <c r="E185" s="133"/>
      <c r="F185" s="140" t="s">
        <v>40</v>
      </c>
      <c r="G185" s="145">
        <f>(SUM(G186,G192,G198))</f>
        <v>10906</v>
      </c>
      <c r="H185" s="145">
        <f t="shared" ref="H185:L185" si="119">(SUM(H186,H198))</f>
        <v>75652.000796336855</v>
      </c>
      <c r="I185" s="145">
        <f t="shared" si="119"/>
        <v>31853.474019510253</v>
      </c>
      <c r="J185" s="145">
        <f t="shared" si="119"/>
        <v>32853.122967681993</v>
      </c>
      <c r="K185" s="145">
        <f t="shared" si="119"/>
        <v>32853.122967681993</v>
      </c>
      <c r="L185" s="145">
        <f t="shared" si="119"/>
        <v>36453.122967681993</v>
      </c>
      <c r="M185" s="145">
        <f t="shared" ref="M185:N185" si="120">(SUM(M186,M198))</f>
        <v>39952.754462804434</v>
      </c>
      <c r="N185" s="145">
        <f t="shared" si="120"/>
        <v>39452.754462804434</v>
      </c>
      <c r="O185" s="145">
        <f t="shared" ref="O185" si="121">(SUM(O186,O198))</f>
        <v>39452.754462804434</v>
      </c>
      <c r="P185" s="130"/>
      <c r="Q185" s="130"/>
      <c r="R185" s="130"/>
    </row>
    <row r="186" spans="1:18" x14ac:dyDescent="0.25">
      <c r="A186" s="133"/>
      <c r="B186" s="133"/>
      <c r="C186" s="133">
        <v>422</v>
      </c>
      <c r="D186" s="133"/>
      <c r="E186" s="133"/>
      <c r="F186" s="140" t="s">
        <v>118</v>
      </c>
      <c r="G186" s="145">
        <f>(SUM(G187))</f>
        <v>1021</v>
      </c>
      <c r="H186" s="145">
        <f t="shared" ref="H186:L186" si="122">(SUM(H187,H192))</f>
        <v>66095.958590483773</v>
      </c>
      <c r="I186" s="145">
        <f t="shared" si="122"/>
        <v>22297.431813657178</v>
      </c>
      <c r="J186" s="145">
        <f t="shared" si="122"/>
        <v>23297.080761828922</v>
      </c>
      <c r="K186" s="145">
        <f t="shared" si="122"/>
        <v>23297.080761828922</v>
      </c>
      <c r="L186" s="145">
        <f t="shared" si="122"/>
        <v>26297.080761828922</v>
      </c>
      <c r="M186" s="145">
        <f t="shared" ref="M186:N186" si="123">(SUM(M187,M192))</f>
        <v>27797.080761828922</v>
      </c>
      <c r="N186" s="145">
        <f t="shared" si="123"/>
        <v>27297.080761828922</v>
      </c>
      <c r="O186" s="145">
        <f t="shared" ref="O186" si="124">(SUM(O187,O192))</f>
        <v>27297.080761828922</v>
      </c>
      <c r="P186" s="130"/>
      <c r="Q186" s="130"/>
      <c r="R186" s="130"/>
    </row>
    <row r="187" spans="1:18" x14ac:dyDescent="0.25">
      <c r="A187" s="133"/>
      <c r="B187" s="133"/>
      <c r="C187" s="133"/>
      <c r="D187" s="133">
        <v>4221</v>
      </c>
      <c r="E187" s="133"/>
      <c r="F187" s="140" t="s">
        <v>119</v>
      </c>
      <c r="G187" s="145">
        <f>(SUM(G188))</f>
        <v>1021</v>
      </c>
      <c r="H187" s="145">
        <f t="shared" ref="H187:K187" si="125">(SUM(H188:H190))</f>
        <v>44860.309244143602</v>
      </c>
      <c r="I187" s="145">
        <f t="shared" si="125"/>
        <v>5043.4667197557901</v>
      </c>
      <c r="J187" s="145">
        <f t="shared" si="125"/>
        <v>5043.4667197557901</v>
      </c>
      <c r="K187" s="145">
        <f t="shared" si="125"/>
        <v>5043.4667197557901</v>
      </c>
      <c r="L187" s="145">
        <f t="shared" ref="L187" si="126">(SUM(L188:L190))</f>
        <v>5043.4667197557901</v>
      </c>
      <c r="M187" s="145">
        <f>(SUM(M188:M191))</f>
        <v>6043.466719755791</v>
      </c>
      <c r="N187" s="145">
        <f>(SUM(N188:N191))</f>
        <v>6043.4667197557901</v>
      </c>
      <c r="O187" s="145">
        <f>(SUM(O188:O191))</f>
        <v>6043.4667197557901</v>
      </c>
      <c r="P187" s="130"/>
      <c r="Q187" s="130"/>
      <c r="R187" s="130"/>
    </row>
    <row r="188" spans="1:18" x14ac:dyDescent="0.25">
      <c r="A188" s="133"/>
      <c r="B188" s="133"/>
      <c r="C188" s="133"/>
      <c r="D188" s="133"/>
      <c r="E188" s="133" t="s">
        <v>69</v>
      </c>
      <c r="F188" s="140" t="s">
        <v>19</v>
      </c>
      <c r="G188" s="154">
        <v>1021</v>
      </c>
      <c r="H188" s="147">
        <v>39816.842524387816</v>
      </c>
      <c r="I188" s="147">
        <v>0</v>
      </c>
      <c r="J188" s="147">
        <v>0</v>
      </c>
      <c r="K188" s="147">
        <v>0</v>
      </c>
      <c r="L188" s="147">
        <v>0</v>
      </c>
      <c r="M188" s="147">
        <v>0</v>
      </c>
      <c r="N188" s="147">
        <v>0</v>
      </c>
      <c r="O188" s="147">
        <v>0</v>
      </c>
      <c r="P188" s="130"/>
      <c r="Q188" s="130"/>
      <c r="R188" s="130"/>
    </row>
    <row r="189" spans="1:18" x14ac:dyDescent="0.25">
      <c r="A189" s="133"/>
      <c r="B189" s="133"/>
      <c r="C189" s="133"/>
      <c r="D189" s="133"/>
      <c r="E189" s="133" t="s">
        <v>50</v>
      </c>
      <c r="F189" s="140" t="s">
        <v>51</v>
      </c>
      <c r="G189" s="147">
        <v>0</v>
      </c>
      <c r="H189" s="147">
        <v>3318.0702103656513</v>
      </c>
      <c r="I189" s="147">
        <v>3318.0702103656513</v>
      </c>
      <c r="J189" s="147">
        <v>3318.0702103656513</v>
      </c>
      <c r="K189" s="147">
        <v>3318.0702103656513</v>
      </c>
      <c r="L189" s="147">
        <v>3318.0702103656513</v>
      </c>
      <c r="M189" s="147">
        <v>3318.0702103656513</v>
      </c>
      <c r="N189" s="147">
        <v>3318.0702103656513</v>
      </c>
      <c r="O189" s="147">
        <v>3318.0702103656513</v>
      </c>
      <c r="P189" s="130"/>
      <c r="Q189" s="130"/>
      <c r="R189" s="130"/>
    </row>
    <row r="190" spans="1:18" x14ac:dyDescent="0.25">
      <c r="A190" s="133"/>
      <c r="B190" s="133"/>
      <c r="C190" s="133"/>
      <c r="D190" s="133"/>
      <c r="E190" s="133" t="s">
        <v>57</v>
      </c>
      <c r="F190" s="140" t="s">
        <v>58</v>
      </c>
      <c r="G190" s="147">
        <v>0</v>
      </c>
      <c r="H190" s="147">
        <v>1725.3965093901386</v>
      </c>
      <c r="I190" s="147">
        <v>1725.3965093901386</v>
      </c>
      <c r="J190" s="147">
        <v>1725.3965093901386</v>
      </c>
      <c r="K190" s="147">
        <v>1725.3965093901386</v>
      </c>
      <c r="L190" s="147">
        <v>1725.3965093901386</v>
      </c>
      <c r="M190" s="147">
        <v>1725.39650939014</v>
      </c>
      <c r="N190" s="147">
        <v>1725.3965093901386</v>
      </c>
      <c r="O190" s="147">
        <v>1725.3965093901386</v>
      </c>
      <c r="P190" s="130"/>
      <c r="Q190" s="130"/>
      <c r="R190" s="130"/>
    </row>
    <row r="191" spans="1:18" x14ac:dyDescent="0.25">
      <c r="A191" s="133"/>
      <c r="B191" s="133"/>
      <c r="C191" s="133"/>
      <c r="D191" s="133"/>
      <c r="E191" s="210" t="s">
        <v>342</v>
      </c>
      <c r="F191" s="140" t="s">
        <v>62</v>
      </c>
      <c r="G191" s="147"/>
      <c r="H191" s="147"/>
      <c r="I191" s="147"/>
      <c r="J191" s="147"/>
      <c r="K191" s="147"/>
      <c r="L191" s="147"/>
      <c r="M191" s="147">
        <v>1000</v>
      </c>
      <c r="N191" s="147">
        <v>1000</v>
      </c>
      <c r="O191" s="147">
        <v>1000</v>
      </c>
      <c r="P191" s="130"/>
      <c r="Q191" s="130"/>
      <c r="R191" s="130"/>
    </row>
    <row r="192" spans="1:18" x14ac:dyDescent="0.25">
      <c r="A192" s="133"/>
      <c r="B192" s="133"/>
      <c r="C192" s="133"/>
      <c r="D192" s="133">
        <v>4227</v>
      </c>
      <c r="E192" s="133"/>
      <c r="F192" s="140"/>
      <c r="G192" s="145">
        <f>(SUM(G193:G197))</f>
        <v>2201</v>
      </c>
      <c r="H192" s="145">
        <f>(SUM(H193:H195))</f>
        <v>21235.649346340171</v>
      </c>
      <c r="I192" s="145">
        <f>(SUM(I193:I195))</f>
        <v>17253.965093901388</v>
      </c>
      <c r="J192" s="145">
        <f t="shared" ref="J192:M192" si="127">(SUM(J193:J197))</f>
        <v>18253.614042073132</v>
      </c>
      <c r="K192" s="145">
        <f t="shared" si="127"/>
        <v>18253.614042073132</v>
      </c>
      <c r="L192" s="145">
        <f t="shared" si="127"/>
        <v>21253.614042073132</v>
      </c>
      <c r="M192" s="145">
        <f t="shared" si="127"/>
        <v>21753.614042073132</v>
      </c>
      <c r="N192" s="145">
        <f t="shared" ref="N192:O192" si="128">(SUM(N193:N197))</f>
        <v>21253.614042073132</v>
      </c>
      <c r="O192" s="145">
        <f t="shared" si="128"/>
        <v>21253.614042073132</v>
      </c>
      <c r="P192" s="130"/>
      <c r="Q192" s="130"/>
      <c r="R192" s="130"/>
    </row>
    <row r="193" spans="1:18" x14ac:dyDescent="0.25">
      <c r="A193" s="133"/>
      <c r="B193" s="133"/>
      <c r="C193" s="133"/>
      <c r="D193" s="133"/>
      <c r="E193" s="133" t="s">
        <v>69</v>
      </c>
      <c r="F193" s="140" t="s">
        <v>19</v>
      </c>
      <c r="G193" s="154">
        <v>703</v>
      </c>
      <c r="H193" s="147">
        <v>3981.6842524387812</v>
      </c>
      <c r="I193" s="147">
        <v>0</v>
      </c>
      <c r="J193" s="147">
        <v>0</v>
      </c>
      <c r="K193" s="147">
        <v>0</v>
      </c>
      <c r="L193" s="147">
        <v>0</v>
      </c>
      <c r="M193" s="147">
        <v>500</v>
      </c>
      <c r="N193" s="147">
        <v>0</v>
      </c>
      <c r="O193" s="147">
        <v>0</v>
      </c>
      <c r="P193" s="130"/>
      <c r="Q193" s="130"/>
      <c r="R193" s="130"/>
    </row>
    <row r="194" spans="1:18" x14ac:dyDescent="0.25">
      <c r="A194" s="133"/>
      <c r="B194" s="133"/>
      <c r="C194" s="133"/>
      <c r="D194" s="133"/>
      <c r="E194" s="141" t="s">
        <v>61</v>
      </c>
      <c r="F194" s="140" t="s">
        <v>62</v>
      </c>
      <c r="G194" s="154">
        <v>0</v>
      </c>
      <c r="H194" s="147">
        <v>16590.351051828256</v>
      </c>
      <c r="I194" s="147">
        <v>16590.351051828256</v>
      </c>
      <c r="J194" s="147">
        <v>1000</v>
      </c>
      <c r="K194" s="147">
        <v>1000</v>
      </c>
      <c r="L194" s="147">
        <v>2000</v>
      </c>
      <c r="M194" s="147">
        <v>2000</v>
      </c>
      <c r="N194" s="147">
        <v>2000</v>
      </c>
      <c r="O194" s="147">
        <v>2000</v>
      </c>
      <c r="P194" s="130"/>
      <c r="Q194" s="130"/>
      <c r="R194" s="130"/>
    </row>
    <row r="195" spans="1:18" x14ac:dyDescent="0.25">
      <c r="A195" s="133"/>
      <c r="B195" s="133"/>
      <c r="C195" s="133"/>
      <c r="D195" s="133"/>
      <c r="E195" s="133" t="s">
        <v>57</v>
      </c>
      <c r="F195" s="140" t="s">
        <v>58</v>
      </c>
      <c r="G195" s="154">
        <v>0</v>
      </c>
      <c r="H195" s="147">
        <v>663.61404207313024</v>
      </c>
      <c r="I195" s="147">
        <v>663.61404207313024</v>
      </c>
      <c r="J195" s="147">
        <v>663.61404207313024</v>
      </c>
      <c r="K195" s="147">
        <v>663.61404207313024</v>
      </c>
      <c r="L195" s="147">
        <v>663.61404207313024</v>
      </c>
      <c r="M195" s="147">
        <v>663.61404207313024</v>
      </c>
      <c r="N195" s="147">
        <v>663.61404207313024</v>
      </c>
      <c r="O195" s="147">
        <v>663.61404207313024</v>
      </c>
      <c r="P195" s="130"/>
      <c r="Q195" s="130"/>
      <c r="R195" s="130"/>
    </row>
    <row r="196" spans="1:18" x14ac:dyDescent="0.25">
      <c r="A196" s="133"/>
      <c r="B196" s="133"/>
      <c r="C196" s="133"/>
      <c r="D196" s="133"/>
      <c r="E196" s="133" t="s">
        <v>55</v>
      </c>
      <c r="F196" s="140" t="s">
        <v>86</v>
      </c>
      <c r="G196" s="154">
        <v>0</v>
      </c>
      <c r="H196" s="147"/>
      <c r="I196" s="147"/>
      <c r="J196" s="147"/>
      <c r="K196" s="147"/>
      <c r="L196" s="147">
        <v>2000</v>
      </c>
      <c r="M196" s="147">
        <v>2000</v>
      </c>
      <c r="N196" s="147">
        <v>2000</v>
      </c>
      <c r="O196" s="147">
        <v>2000</v>
      </c>
      <c r="P196" s="130"/>
      <c r="Q196" s="130"/>
      <c r="R196" s="130"/>
    </row>
    <row r="197" spans="1:18" x14ac:dyDescent="0.25">
      <c r="A197" s="133"/>
      <c r="B197" s="133"/>
      <c r="C197" s="133"/>
      <c r="D197" s="133"/>
      <c r="E197" s="133" t="s">
        <v>50</v>
      </c>
      <c r="F197" s="140" t="s">
        <v>51</v>
      </c>
      <c r="G197" s="154">
        <v>1498</v>
      </c>
      <c r="H197" s="147"/>
      <c r="I197" s="147"/>
      <c r="J197" s="147">
        <v>16590</v>
      </c>
      <c r="K197" s="147">
        <v>16590</v>
      </c>
      <c r="L197" s="147">
        <v>16590</v>
      </c>
      <c r="M197" s="147">
        <v>16590</v>
      </c>
      <c r="N197" s="147">
        <v>16590</v>
      </c>
      <c r="O197" s="147">
        <v>16590</v>
      </c>
      <c r="P197" s="130"/>
      <c r="Q197" s="130"/>
      <c r="R197" s="130"/>
    </row>
    <row r="198" spans="1:18" x14ac:dyDescent="0.25">
      <c r="A198" s="133"/>
      <c r="B198" s="133"/>
      <c r="C198" s="133">
        <v>424</v>
      </c>
      <c r="D198" s="133"/>
      <c r="E198" s="133"/>
      <c r="F198" s="140" t="s">
        <v>120</v>
      </c>
      <c r="G198" s="145">
        <f t="shared" ref="G198:O198" si="129">(SUM(G199))</f>
        <v>7684</v>
      </c>
      <c r="H198" s="145">
        <f t="shared" si="129"/>
        <v>9556.0422058530748</v>
      </c>
      <c r="I198" s="145">
        <f t="shared" si="129"/>
        <v>9556.0422058530748</v>
      </c>
      <c r="J198" s="145">
        <f t="shared" si="129"/>
        <v>9556.0422058530748</v>
      </c>
      <c r="K198" s="145">
        <f t="shared" si="129"/>
        <v>9556.0422058530748</v>
      </c>
      <c r="L198" s="145">
        <f t="shared" si="129"/>
        <v>10156.042205853075</v>
      </c>
      <c r="M198" s="145">
        <f t="shared" si="129"/>
        <v>12155.673700975512</v>
      </c>
      <c r="N198" s="145">
        <f t="shared" si="129"/>
        <v>12155.673700975512</v>
      </c>
      <c r="O198" s="145">
        <f t="shared" si="129"/>
        <v>12155.673700975512</v>
      </c>
      <c r="P198" s="130"/>
      <c r="Q198" s="130"/>
      <c r="R198" s="130"/>
    </row>
    <row r="199" spans="1:18" x14ac:dyDescent="0.25">
      <c r="A199" s="133"/>
      <c r="B199" s="133"/>
      <c r="C199" s="133"/>
      <c r="D199" s="133">
        <v>4241</v>
      </c>
      <c r="E199" s="133"/>
      <c r="F199" s="140" t="s">
        <v>121</v>
      </c>
      <c r="G199" s="145">
        <f>(SUM(G200:G203))</f>
        <v>7684</v>
      </c>
      <c r="H199" s="145">
        <f t="shared" ref="H199:J199" si="130">(SUM(H200:H202))</f>
        <v>9556.0422058530748</v>
      </c>
      <c r="I199" s="145">
        <f t="shared" si="130"/>
        <v>9556.0422058530748</v>
      </c>
      <c r="J199" s="145">
        <f t="shared" si="130"/>
        <v>9556.0422058530748</v>
      </c>
      <c r="K199" s="145">
        <f t="shared" ref="K199" si="131">(SUM(K200:K202))</f>
        <v>9556.0422058530748</v>
      </c>
      <c r="L199" s="145">
        <f>(SUM(L200:L203))</f>
        <v>10156.042205853075</v>
      </c>
      <c r="M199" s="145">
        <f>(SUM(M200:M203))</f>
        <v>12155.673700975512</v>
      </c>
      <c r="N199" s="145">
        <f>(SUM(N200:N203))</f>
        <v>12155.673700975512</v>
      </c>
      <c r="O199" s="145">
        <f>(SUM(O200:O203))</f>
        <v>12155.673700975512</v>
      </c>
      <c r="P199" s="130"/>
      <c r="Q199" s="130"/>
      <c r="R199" s="130"/>
    </row>
    <row r="200" spans="1:18" x14ac:dyDescent="0.25">
      <c r="A200" s="133"/>
      <c r="B200" s="133"/>
      <c r="C200" s="133"/>
      <c r="D200" s="133"/>
      <c r="E200" s="133" t="s">
        <v>50</v>
      </c>
      <c r="F200" s="140" t="s">
        <v>105</v>
      </c>
      <c r="G200" s="154">
        <v>6090</v>
      </c>
      <c r="H200" s="147">
        <v>7963.3685048775624</v>
      </c>
      <c r="I200" s="147">
        <v>7963.3685048775624</v>
      </c>
      <c r="J200" s="147">
        <v>7963.3685048775624</v>
      </c>
      <c r="K200" s="147">
        <v>7963.3685048775624</v>
      </c>
      <c r="L200" s="147">
        <v>7963.3685048775624</v>
      </c>
      <c r="M200" s="147">
        <v>9963</v>
      </c>
      <c r="N200" s="147">
        <v>9963</v>
      </c>
      <c r="O200" s="147">
        <v>9963</v>
      </c>
      <c r="P200" s="130"/>
      <c r="Q200" s="130"/>
      <c r="R200" s="130"/>
    </row>
    <row r="201" spans="1:18" x14ac:dyDescent="0.25">
      <c r="A201" s="133"/>
      <c r="B201" s="133"/>
      <c r="C201" s="133"/>
      <c r="D201" s="133"/>
      <c r="E201" s="133" t="s">
        <v>57</v>
      </c>
      <c r="F201" s="140" t="s">
        <v>58</v>
      </c>
      <c r="G201" s="147">
        <v>0</v>
      </c>
      <c r="H201" s="147">
        <v>530.89123365850423</v>
      </c>
      <c r="I201" s="147">
        <v>530.89123365850423</v>
      </c>
      <c r="J201" s="147">
        <v>530.89123365850423</v>
      </c>
      <c r="K201" s="147">
        <v>530.89123365850423</v>
      </c>
      <c r="L201" s="147">
        <v>530.89123365850423</v>
      </c>
      <c r="M201" s="147">
        <v>530.89123365850423</v>
      </c>
      <c r="N201" s="147">
        <v>530.89123365850423</v>
      </c>
      <c r="O201" s="147">
        <v>530.89123365850423</v>
      </c>
      <c r="P201" s="130"/>
      <c r="Q201" s="130"/>
      <c r="R201" s="130"/>
    </row>
    <row r="202" spans="1:18" x14ac:dyDescent="0.25">
      <c r="A202" s="133"/>
      <c r="B202" s="133"/>
      <c r="C202" s="133"/>
      <c r="D202" s="133"/>
      <c r="E202" s="133" t="s">
        <v>61</v>
      </c>
      <c r="F202" s="140" t="s">
        <v>62</v>
      </c>
      <c r="G202" s="147">
        <v>1094</v>
      </c>
      <c r="H202" s="147">
        <v>1061.7824673170085</v>
      </c>
      <c r="I202" s="147">
        <v>1061.7824673170085</v>
      </c>
      <c r="J202" s="147">
        <v>1061.7824673170085</v>
      </c>
      <c r="K202" s="147">
        <v>1061.7824673170085</v>
      </c>
      <c r="L202" s="147">
        <v>1061.7824673170085</v>
      </c>
      <c r="M202" s="147">
        <v>1061.7824673170085</v>
      </c>
      <c r="N202" s="147">
        <v>1061.7824673170085</v>
      </c>
      <c r="O202" s="147">
        <v>1061.7824673170085</v>
      </c>
      <c r="P202" s="130"/>
      <c r="Q202" s="130"/>
      <c r="R202" s="130"/>
    </row>
    <row r="203" spans="1:18" x14ac:dyDescent="0.25">
      <c r="A203" s="133"/>
      <c r="B203" s="133"/>
      <c r="C203" s="133"/>
      <c r="D203" s="133"/>
      <c r="E203" s="133" t="s">
        <v>69</v>
      </c>
      <c r="F203" s="140" t="s">
        <v>19</v>
      </c>
      <c r="G203" s="147">
        <v>500</v>
      </c>
      <c r="H203" s="147"/>
      <c r="I203" s="147"/>
      <c r="J203" s="147"/>
      <c r="K203" s="147"/>
      <c r="L203" s="147">
        <v>600</v>
      </c>
      <c r="M203" s="201">
        <v>600</v>
      </c>
      <c r="N203" s="201">
        <v>600</v>
      </c>
      <c r="O203" s="201">
        <v>600</v>
      </c>
      <c r="P203" s="130"/>
      <c r="Q203" s="130"/>
      <c r="R203" s="130"/>
    </row>
    <row r="204" spans="1:18" x14ac:dyDescent="0.25">
      <c r="A204" s="133"/>
      <c r="B204" s="133">
        <v>45</v>
      </c>
      <c r="C204" s="133"/>
      <c r="D204" s="133"/>
      <c r="E204" s="133"/>
      <c r="F204" s="140" t="s">
        <v>123</v>
      </c>
      <c r="G204" s="145">
        <f t="shared" ref="G204:O205" si="132">(SUM(G205))</f>
        <v>79093</v>
      </c>
      <c r="H204" s="145">
        <f t="shared" si="132"/>
        <v>459234.18939544761</v>
      </c>
      <c r="I204" s="145">
        <f t="shared" si="132"/>
        <v>71098.148516822606</v>
      </c>
      <c r="J204" s="145">
        <f t="shared" si="132"/>
        <v>181098</v>
      </c>
      <c r="K204" s="145">
        <f t="shared" si="132"/>
        <v>181098</v>
      </c>
      <c r="L204" s="145">
        <f t="shared" si="132"/>
        <v>297759.5726325569</v>
      </c>
      <c r="M204" s="145">
        <f t="shared" si="132"/>
        <v>1067259.5726325568</v>
      </c>
      <c r="N204" s="145">
        <f t="shared" si="132"/>
        <v>66759.572632556898</v>
      </c>
      <c r="O204" s="145">
        <f t="shared" si="132"/>
        <v>66759.572632556898</v>
      </c>
      <c r="P204" s="130"/>
      <c r="Q204" s="130"/>
      <c r="R204" s="130"/>
    </row>
    <row r="205" spans="1:18" x14ac:dyDescent="0.25">
      <c r="A205" s="133"/>
      <c r="B205" s="133"/>
      <c r="C205" s="133">
        <v>451</v>
      </c>
      <c r="D205" s="133"/>
      <c r="E205" s="133"/>
      <c r="F205" s="140" t="s">
        <v>124</v>
      </c>
      <c r="G205" s="145">
        <f t="shared" si="132"/>
        <v>79093</v>
      </c>
      <c r="H205" s="145">
        <f t="shared" si="132"/>
        <v>459234.18939544761</v>
      </c>
      <c r="I205" s="145">
        <f t="shared" si="132"/>
        <v>71098.148516822606</v>
      </c>
      <c r="J205" s="145">
        <f t="shared" si="132"/>
        <v>181098</v>
      </c>
      <c r="K205" s="145">
        <f t="shared" si="132"/>
        <v>181098</v>
      </c>
      <c r="L205" s="145">
        <f t="shared" si="132"/>
        <v>297759.5726325569</v>
      </c>
      <c r="M205" s="145">
        <f t="shared" si="132"/>
        <v>1067259.5726325568</v>
      </c>
      <c r="N205" s="145">
        <f t="shared" si="132"/>
        <v>66759.572632556898</v>
      </c>
      <c r="O205" s="145">
        <f t="shared" si="132"/>
        <v>66759.572632556898</v>
      </c>
      <c r="P205" s="130"/>
      <c r="Q205" s="130"/>
      <c r="R205" s="130"/>
    </row>
    <row r="206" spans="1:18" x14ac:dyDescent="0.25">
      <c r="A206" s="133"/>
      <c r="B206" s="133"/>
      <c r="C206" s="133"/>
      <c r="D206" s="133">
        <v>4511</v>
      </c>
      <c r="E206" s="133"/>
      <c r="F206" s="140" t="s">
        <v>125</v>
      </c>
      <c r="G206" s="145">
        <v>79093</v>
      </c>
      <c r="H206" s="145">
        <f>(SUM(H207:H209))</f>
        <v>459234.18939544761</v>
      </c>
      <c r="I206" s="145">
        <f>(SUM(I207:I209))</f>
        <v>71098.148516822606</v>
      </c>
      <c r="J206" s="145">
        <v>181098</v>
      </c>
      <c r="K206" s="145">
        <v>181098</v>
      </c>
      <c r="L206" s="145">
        <f>(SUM(L207:L210))</f>
        <v>297759.5726325569</v>
      </c>
      <c r="M206" s="145">
        <f>(SUM(M207:M210))</f>
        <v>1067259.5726325568</v>
      </c>
      <c r="N206" s="145">
        <f>(SUM(N207:N210))</f>
        <v>66759.572632556898</v>
      </c>
      <c r="O206" s="145">
        <f>(SUM(O207:O210))</f>
        <v>66759.572632556898</v>
      </c>
      <c r="P206" s="130"/>
      <c r="Q206" s="130"/>
      <c r="R206" s="130"/>
    </row>
    <row r="207" spans="1:18" x14ac:dyDescent="0.25">
      <c r="A207" s="133"/>
      <c r="B207" s="133"/>
      <c r="C207" s="133"/>
      <c r="D207" s="133"/>
      <c r="E207" s="141" t="s">
        <v>57</v>
      </c>
      <c r="F207" s="140" t="s">
        <v>58</v>
      </c>
      <c r="G207" s="147">
        <v>0</v>
      </c>
      <c r="H207" s="147">
        <v>398.16842524387812</v>
      </c>
      <c r="I207" s="147">
        <v>398.16842524387812</v>
      </c>
      <c r="J207" s="147">
        <v>398.16842524387812</v>
      </c>
      <c r="K207" s="147">
        <v>398.16842524387812</v>
      </c>
      <c r="L207" s="147">
        <v>398.16842524387812</v>
      </c>
      <c r="M207" s="147">
        <v>398.16842524387812</v>
      </c>
      <c r="N207" s="147">
        <v>398.16842524387812</v>
      </c>
      <c r="O207" s="147">
        <v>398.16842524387812</v>
      </c>
      <c r="P207" s="130"/>
      <c r="Q207" s="130"/>
      <c r="R207" s="130"/>
    </row>
    <row r="208" spans="1:18" x14ac:dyDescent="0.25">
      <c r="A208" s="133"/>
      <c r="B208" s="133"/>
      <c r="C208" s="133"/>
      <c r="D208" s="133"/>
      <c r="E208" s="133" t="s">
        <v>50</v>
      </c>
      <c r="F208" s="140" t="s">
        <v>51</v>
      </c>
      <c r="G208" s="147">
        <v>0</v>
      </c>
      <c r="H208" s="147">
        <v>153573.56161656379</v>
      </c>
      <c r="I208" s="147">
        <v>66361.404207313026</v>
      </c>
      <c r="J208" s="147">
        <v>66361.404207313026</v>
      </c>
      <c r="K208" s="147">
        <v>66361.404207313026</v>
      </c>
      <c r="L208" s="147">
        <v>66361.404207313026</v>
      </c>
      <c r="M208" s="147">
        <v>66361.404207313026</v>
      </c>
      <c r="N208" s="147">
        <v>66361.404207313026</v>
      </c>
      <c r="O208" s="147">
        <v>66361.404207313026</v>
      </c>
      <c r="P208" s="130"/>
      <c r="Q208" s="130"/>
      <c r="R208" s="130"/>
    </row>
    <row r="209" spans="1:18" x14ac:dyDescent="0.25">
      <c r="A209" s="133"/>
      <c r="B209" s="133"/>
      <c r="C209" s="133"/>
      <c r="D209" s="133"/>
      <c r="E209" s="133" t="s">
        <v>69</v>
      </c>
      <c r="F209" s="140" t="s">
        <v>19</v>
      </c>
      <c r="G209" s="154">
        <v>0</v>
      </c>
      <c r="H209" s="147">
        <v>305262.45935363992</v>
      </c>
      <c r="I209" s="147">
        <v>4338.5758842657106</v>
      </c>
      <c r="J209" s="147">
        <v>4338.5758842657106</v>
      </c>
      <c r="K209" s="147">
        <v>4338.5758842657106</v>
      </c>
      <c r="L209" s="147">
        <v>1000</v>
      </c>
      <c r="M209" s="147">
        <v>1000500</v>
      </c>
      <c r="N209" s="147">
        <v>0</v>
      </c>
      <c r="O209" s="147">
        <v>0</v>
      </c>
      <c r="P209" s="130"/>
      <c r="Q209" s="130"/>
      <c r="R209" s="130"/>
    </row>
    <row r="210" spans="1:18" x14ac:dyDescent="0.25">
      <c r="A210" s="133"/>
      <c r="B210" s="133"/>
      <c r="C210" s="133" t="s">
        <v>45</v>
      </c>
      <c r="D210" s="133"/>
      <c r="E210" s="36" t="s">
        <v>69</v>
      </c>
      <c r="F210" s="36" t="s">
        <v>19</v>
      </c>
      <c r="G210" s="134">
        <v>79093</v>
      </c>
      <c r="H210" s="132">
        <v>0</v>
      </c>
      <c r="I210" s="132">
        <v>0</v>
      </c>
      <c r="J210" s="132">
        <v>110000</v>
      </c>
      <c r="K210" s="132">
        <v>110000</v>
      </c>
      <c r="L210" s="145">
        <v>230000</v>
      </c>
      <c r="M210" s="202">
        <v>0</v>
      </c>
      <c r="N210" s="202">
        <v>0</v>
      </c>
      <c r="O210" s="202">
        <v>0</v>
      </c>
      <c r="P210" s="130"/>
      <c r="Q210" s="130"/>
      <c r="R210" s="130"/>
    </row>
  </sheetData>
  <mergeCells count="5">
    <mergeCell ref="A40:Q40"/>
    <mergeCell ref="A7:Q7"/>
    <mergeCell ref="A1:Q1"/>
    <mergeCell ref="A3:Q3"/>
    <mergeCell ref="A5:Q5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0"/>
  <sheetViews>
    <sheetView workbookViewId="0">
      <selection activeCell="H16" sqref="H16"/>
    </sheetView>
  </sheetViews>
  <sheetFormatPr defaultRowHeight="15" x14ac:dyDescent="0.25"/>
  <cols>
    <col min="1" max="1" width="37.7109375" customWidth="1"/>
    <col min="2" max="2" width="25.28515625" customWidth="1"/>
    <col min="3" max="4" width="25.28515625" hidden="1" customWidth="1"/>
    <col min="5" max="9" width="25.28515625" customWidth="1"/>
  </cols>
  <sheetData>
    <row r="1" spans="1:9" ht="42" customHeight="1" x14ac:dyDescent="0.25">
      <c r="A1" s="220" t="s">
        <v>330</v>
      </c>
      <c r="B1" s="220"/>
      <c r="C1" s="220"/>
      <c r="D1" s="220"/>
      <c r="E1" s="220"/>
      <c r="F1" s="220"/>
      <c r="G1" s="220"/>
      <c r="H1" s="220"/>
      <c r="I1" s="220"/>
    </row>
    <row r="2" spans="1:9" ht="18" customHeight="1" x14ac:dyDescent="0.25">
      <c r="A2" s="5" t="s">
        <v>45</v>
      </c>
      <c r="B2" s="5"/>
      <c r="C2" s="5"/>
      <c r="D2" s="5"/>
      <c r="E2" s="5"/>
      <c r="F2" s="5"/>
      <c r="G2" s="5"/>
      <c r="H2" s="5"/>
      <c r="I2" s="5"/>
    </row>
    <row r="3" spans="1:9" ht="15.75" x14ac:dyDescent="0.25">
      <c r="A3" s="220" t="s">
        <v>28</v>
      </c>
      <c r="B3" s="220"/>
      <c r="C3" s="220"/>
      <c r="D3" s="220"/>
      <c r="E3" s="220"/>
      <c r="F3" s="220"/>
      <c r="G3" s="220"/>
      <c r="H3" s="220"/>
      <c r="I3" s="220"/>
    </row>
    <row r="4" spans="1:9" ht="18" x14ac:dyDescent="0.25">
      <c r="A4" s="5"/>
      <c r="B4" s="5"/>
      <c r="C4" s="5"/>
      <c r="D4" s="5"/>
      <c r="E4" s="5"/>
      <c r="F4" s="5"/>
      <c r="G4" s="5"/>
      <c r="H4" s="6"/>
      <c r="I4" s="6"/>
    </row>
    <row r="5" spans="1:9" ht="18" customHeight="1" x14ac:dyDescent="0.25">
      <c r="A5" s="220" t="s">
        <v>14</v>
      </c>
      <c r="B5" s="220"/>
      <c r="C5" s="220"/>
      <c r="D5" s="220"/>
      <c r="E5" s="220"/>
      <c r="F5" s="220"/>
      <c r="G5" s="220"/>
      <c r="H5" s="220"/>
      <c r="I5" s="220"/>
    </row>
    <row r="6" spans="1:9" ht="18" x14ac:dyDescent="0.25">
      <c r="A6" s="5"/>
      <c r="B6" s="5"/>
      <c r="C6" s="5"/>
      <c r="D6" s="5"/>
      <c r="E6" s="5"/>
      <c r="F6" s="5"/>
      <c r="G6" s="5"/>
      <c r="H6" s="6"/>
      <c r="I6" s="6"/>
    </row>
    <row r="7" spans="1:9" ht="15.75" customHeight="1" x14ac:dyDescent="0.25">
      <c r="A7" s="220" t="s">
        <v>25</v>
      </c>
      <c r="B7" s="220"/>
      <c r="C7" s="220"/>
      <c r="D7" s="220"/>
      <c r="E7" s="220"/>
      <c r="F7" s="220"/>
      <c r="G7" s="220"/>
      <c r="H7" s="220"/>
      <c r="I7" s="220"/>
    </row>
    <row r="8" spans="1:9" ht="18" x14ac:dyDescent="0.25">
      <c r="A8" s="5"/>
      <c r="B8" s="5"/>
      <c r="C8" s="5"/>
      <c r="D8" s="5"/>
      <c r="E8" s="5"/>
      <c r="F8" s="5"/>
      <c r="G8" s="5"/>
      <c r="H8" s="6"/>
      <c r="I8" s="6"/>
    </row>
    <row r="9" spans="1:9" ht="25.5" x14ac:dyDescent="0.25">
      <c r="A9" s="20" t="s">
        <v>26</v>
      </c>
      <c r="B9" s="204" t="s">
        <v>326</v>
      </c>
      <c r="C9" s="4" t="s">
        <v>12</v>
      </c>
      <c r="D9" s="4" t="s">
        <v>318</v>
      </c>
      <c r="E9" s="4" t="s">
        <v>324</v>
      </c>
      <c r="F9" s="4" t="s">
        <v>338</v>
      </c>
      <c r="G9" s="151" t="s">
        <v>317</v>
      </c>
      <c r="H9" s="151" t="s">
        <v>336</v>
      </c>
    </row>
    <row r="10" spans="1:9" ht="15.75" customHeight="1" x14ac:dyDescent="0.25">
      <c r="A10" s="12" t="s">
        <v>27</v>
      </c>
      <c r="B10" s="10">
        <v>957047</v>
      </c>
      <c r="C10" s="37">
        <v>1132953</v>
      </c>
      <c r="D10" s="11">
        <v>973284</v>
      </c>
      <c r="E10" s="183">
        <v>1214799</v>
      </c>
      <c r="F10" s="183">
        <v>2225798</v>
      </c>
      <c r="G10" s="183">
        <v>1224298</v>
      </c>
      <c r="H10" s="183">
        <v>1224298</v>
      </c>
    </row>
    <row r="11" spans="1:9" ht="15.75" customHeight="1" x14ac:dyDescent="0.25">
      <c r="A11" s="12" t="s">
        <v>128</v>
      </c>
      <c r="B11" s="10">
        <v>957047</v>
      </c>
      <c r="C11" s="37">
        <v>1132953</v>
      </c>
      <c r="D11" s="11">
        <v>973284</v>
      </c>
      <c r="E11" s="11">
        <v>1214799</v>
      </c>
      <c r="F11" s="11">
        <v>2225798</v>
      </c>
      <c r="G11" s="11">
        <v>1224298</v>
      </c>
      <c r="H11" s="11">
        <v>1224298</v>
      </c>
    </row>
    <row r="12" spans="1:9" x14ac:dyDescent="0.25">
      <c r="A12" s="15" t="s">
        <v>129</v>
      </c>
      <c r="B12" s="10">
        <v>792040</v>
      </c>
      <c r="C12" s="37">
        <v>501376.33552325965</v>
      </c>
      <c r="D12" s="11">
        <v>806776</v>
      </c>
      <c r="E12" s="11">
        <v>1066549</v>
      </c>
      <c r="F12" s="11">
        <v>2012858</v>
      </c>
      <c r="G12" s="11">
        <v>1011358</v>
      </c>
      <c r="H12" s="11">
        <v>1011358</v>
      </c>
    </row>
    <row r="13" spans="1:9" x14ac:dyDescent="0.25">
      <c r="A13" s="14" t="s">
        <v>130</v>
      </c>
      <c r="B13" s="10">
        <v>792040</v>
      </c>
      <c r="C13" s="37">
        <v>501376.33552325965</v>
      </c>
      <c r="D13" s="11">
        <v>806776</v>
      </c>
      <c r="E13" s="11">
        <v>1066549</v>
      </c>
      <c r="F13" s="11">
        <v>2012858</v>
      </c>
      <c r="G13" s="11">
        <v>1011358</v>
      </c>
      <c r="H13" s="11">
        <v>1011358</v>
      </c>
    </row>
    <row r="14" spans="1:9" x14ac:dyDescent="0.25">
      <c r="A14" s="13" t="s">
        <v>131</v>
      </c>
      <c r="B14" s="10">
        <v>118520</v>
      </c>
      <c r="C14" s="37">
        <v>572476.2094365916</v>
      </c>
      <c r="D14" s="11">
        <v>106311</v>
      </c>
      <c r="E14" s="11">
        <v>95800</v>
      </c>
      <c r="F14" s="11">
        <v>140300</v>
      </c>
      <c r="G14" s="11">
        <v>140300</v>
      </c>
      <c r="H14" s="11">
        <v>140300</v>
      </c>
    </row>
    <row r="15" spans="1:9" x14ac:dyDescent="0.25">
      <c r="A15" s="16" t="s">
        <v>268</v>
      </c>
      <c r="B15" s="10">
        <v>118520</v>
      </c>
      <c r="C15" s="37">
        <v>572476.2094365916</v>
      </c>
      <c r="D15" s="11">
        <v>106310.97</v>
      </c>
      <c r="E15" s="11">
        <v>95800</v>
      </c>
      <c r="F15" s="11">
        <v>140300</v>
      </c>
      <c r="G15" s="11">
        <v>140300</v>
      </c>
      <c r="H15" s="11">
        <v>140300</v>
      </c>
    </row>
    <row r="16" spans="1:9" x14ac:dyDescent="0.25">
      <c r="A16" s="13" t="s">
        <v>269</v>
      </c>
      <c r="B16" s="10">
        <v>0</v>
      </c>
      <c r="C16" s="37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</row>
    <row r="17" spans="1:9" x14ac:dyDescent="0.25">
      <c r="A17" s="13" t="s">
        <v>270</v>
      </c>
      <c r="B17" s="10">
        <v>0</v>
      </c>
      <c r="C17" s="37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</row>
    <row r="18" spans="1:9" ht="25.5" x14ac:dyDescent="0.25">
      <c r="A18" s="13" t="s">
        <v>271</v>
      </c>
      <c r="B18" s="10">
        <v>46487</v>
      </c>
      <c r="C18" s="37">
        <v>59101.068418607734</v>
      </c>
      <c r="D18" s="11">
        <v>60197</v>
      </c>
      <c r="E18" s="11">
        <v>52450</v>
      </c>
      <c r="F18" s="11">
        <v>72639.5</v>
      </c>
      <c r="G18" s="11">
        <v>72639.5</v>
      </c>
      <c r="H18" s="11">
        <v>72639.5</v>
      </c>
    </row>
    <row r="19" spans="1:9" ht="25.5" x14ac:dyDescent="0.25">
      <c r="A19" s="16" t="s">
        <v>272</v>
      </c>
      <c r="B19" s="10">
        <v>46487</v>
      </c>
      <c r="C19" s="37">
        <v>59101.068418607734</v>
      </c>
      <c r="D19" s="11">
        <v>60196.75</v>
      </c>
      <c r="E19" s="11">
        <v>52450</v>
      </c>
      <c r="F19" s="11">
        <v>72640</v>
      </c>
      <c r="G19" s="11">
        <v>72640</v>
      </c>
      <c r="H19" s="11">
        <v>72640</v>
      </c>
    </row>
    <row r="20" spans="1:9" x14ac:dyDescent="0.25">
      <c r="A20" s="126" t="s">
        <v>45</v>
      </c>
      <c r="B20" s="127"/>
      <c r="C20" s="127"/>
      <c r="D20" s="127"/>
      <c r="E20" s="127"/>
      <c r="F20" s="127"/>
      <c r="G20" s="127"/>
      <c r="H20" s="127"/>
      <c r="I20" s="128"/>
    </row>
  </sheetData>
  <mergeCells count="4">
    <mergeCell ref="A1:I1"/>
    <mergeCell ref="A3:I3"/>
    <mergeCell ref="A5:I5"/>
    <mergeCell ref="A7:I7"/>
  </mergeCells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2"/>
  <sheetViews>
    <sheetView workbookViewId="0">
      <selection activeCell="H35" sqref="H35"/>
    </sheetView>
  </sheetViews>
  <sheetFormatPr defaultRowHeight="15" x14ac:dyDescent="0.25"/>
  <cols>
    <col min="1" max="1" width="16.140625" customWidth="1"/>
    <col min="2" max="2" width="23.42578125" customWidth="1"/>
    <col min="3" max="3" width="21.140625" hidden="1" customWidth="1"/>
    <col min="4" max="5" width="25.28515625" hidden="1" customWidth="1"/>
    <col min="6" max="11" width="25.28515625" customWidth="1"/>
  </cols>
  <sheetData>
    <row r="1" spans="1:9" ht="42" customHeight="1" x14ac:dyDescent="0.25">
      <c r="A1" s="220" t="s">
        <v>331</v>
      </c>
      <c r="B1" s="220"/>
      <c r="C1" s="220"/>
      <c r="D1" s="220"/>
      <c r="E1" s="220"/>
      <c r="F1" s="220"/>
      <c r="G1" s="220"/>
    </row>
    <row r="2" spans="1:9" ht="18" customHeight="1" x14ac:dyDescent="0.25">
      <c r="A2" s="5"/>
      <c r="B2" s="5"/>
      <c r="C2" s="5"/>
      <c r="D2" s="5"/>
      <c r="E2" s="5"/>
      <c r="F2" s="5"/>
      <c r="G2" s="5"/>
    </row>
    <row r="3" spans="1:9" ht="15.75" customHeight="1" x14ac:dyDescent="0.25">
      <c r="A3" s="220" t="s">
        <v>28</v>
      </c>
      <c r="B3" s="220"/>
      <c r="C3" s="220"/>
      <c r="D3" s="220"/>
      <c r="E3" s="220"/>
      <c r="F3" s="220"/>
      <c r="G3" s="220"/>
    </row>
    <row r="4" spans="1:9" ht="18" x14ac:dyDescent="0.25">
      <c r="B4" s="5"/>
      <c r="C4" s="5"/>
      <c r="D4" s="5"/>
      <c r="E4" s="5"/>
      <c r="F4" s="6"/>
      <c r="G4" s="6"/>
    </row>
    <row r="5" spans="1:9" ht="18" customHeight="1" x14ac:dyDescent="0.25">
      <c r="A5" s="220" t="s">
        <v>14</v>
      </c>
      <c r="B5" s="220"/>
      <c r="C5" s="220"/>
      <c r="D5" s="220"/>
      <c r="E5" s="220"/>
      <c r="F5" s="220"/>
      <c r="G5" s="220"/>
    </row>
    <row r="6" spans="1:9" ht="18" x14ac:dyDescent="0.25">
      <c r="A6" s="5"/>
      <c r="B6" s="5"/>
      <c r="C6" s="5"/>
      <c r="D6" s="5"/>
      <c r="E6" s="5"/>
      <c r="F6" s="6"/>
      <c r="G6" s="6"/>
    </row>
    <row r="7" spans="1:9" ht="15.75" x14ac:dyDescent="0.25">
      <c r="A7" s="220" t="s">
        <v>285</v>
      </c>
      <c r="B7" s="220"/>
      <c r="C7" s="220"/>
      <c r="D7" s="220"/>
      <c r="E7" s="220"/>
      <c r="F7" s="220"/>
      <c r="G7" s="220"/>
    </row>
    <row r="8" spans="1:9" ht="18" x14ac:dyDescent="0.25">
      <c r="A8" s="5"/>
      <c r="B8" s="5"/>
      <c r="C8" s="5"/>
      <c r="D8" s="5"/>
      <c r="E8" s="5"/>
      <c r="F8" s="6"/>
      <c r="G8" s="6"/>
    </row>
    <row r="9" spans="1:9" ht="25.5" x14ac:dyDescent="0.25">
      <c r="A9" s="20" t="s">
        <v>286</v>
      </c>
      <c r="B9" s="204" t="s">
        <v>326</v>
      </c>
      <c r="C9" s="4" t="s">
        <v>287</v>
      </c>
      <c r="D9" s="4" t="s">
        <v>277</v>
      </c>
      <c r="E9" s="4" t="s">
        <v>318</v>
      </c>
      <c r="F9" s="4" t="s">
        <v>319</v>
      </c>
      <c r="G9" s="4" t="s">
        <v>335</v>
      </c>
      <c r="H9" s="151" t="s">
        <v>317</v>
      </c>
      <c r="I9" s="151" t="s">
        <v>336</v>
      </c>
    </row>
    <row r="10" spans="1:9" ht="25.5" x14ac:dyDescent="0.25">
      <c r="A10" s="159" t="s">
        <v>0</v>
      </c>
      <c r="B10" s="160">
        <v>945787</v>
      </c>
      <c r="C10" s="161">
        <v>692487</v>
      </c>
      <c r="D10" s="161">
        <v>963021</v>
      </c>
      <c r="E10" s="161">
        <v>973284</v>
      </c>
      <c r="F10" s="161">
        <v>1214799.3400000001</v>
      </c>
      <c r="G10" s="161">
        <v>2225798</v>
      </c>
      <c r="H10" s="161">
        <v>1224298</v>
      </c>
      <c r="I10" s="161">
        <v>1224298</v>
      </c>
    </row>
    <row r="11" spans="1:9" ht="25.5" x14ac:dyDescent="0.25">
      <c r="A11" s="162" t="s">
        <v>288</v>
      </c>
      <c r="B11" s="163">
        <v>106629</v>
      </c>
      <c r="C11" s="163">
        <v>19583</v>
      </c>
      <c r="D11" s="163">
        <v>132775</v>
      </c>
      <c r="E11" s="163">
        <v>132775</v>
      </c>
      <c r="F11" s="182">
        <v>272566.89</v>
      </c>
      <c r="G11" s="182">
        <v>990150</v>
      </c>
      <c r="H11" s="182">
        <v>41109</v>
      </c>
      <c r="I11" s="182">
        <v>41109</v>
      </c>
    </row>
    <row r="12" spans="1:9" x14ac:dyDescent="0.25">
      <c r="A12" s="164" t="s">
        <v>289</v>
      </c>
      <c r="B12" s="165">
        <v>106629</v>
      </c>
      <c r="C12" s="156">
        <v>19583</v>
      </c>
      <c r="D12" s="156">
        <v>132775</v>
      </c>
      <c r="E12" s="156">
        <v>132775</v>
      </c>
      <c r="F12" s="156">
        <v>272566.89</v>
      </c>
      <c r="G12" s="156">
        <v>990150</v>
      </c>
      <c r="H12" s="156">
        <v>41109</v>
      </c>
      <c r="I12" s="156">
        <v>41109</v>
      </c>
    </row>
    <row r="13" spans="1:9" x14ac:dyDescent="0.25">
      <c r="A13" s="166" t="s">
        <v>290</v>
      </c>
      <c r="B13" s="157">
        <v>5236</v>
      </c>
      <c r="C13" s="157">
        <v>7963</v>
      </c>
      <c r="D13" s="157">
        <v>7963</v>
      </c>
      <c r="E13" s="157">
        <v>7963</v>
      </c>
      <c r="F13" s="157">
        <v>8892.93</v>
      </c>
      <c r="G13" s="157">
        <v>9492.93</v>
      </c>
      <c r="H13" s="157">
        <v>9492.93</v>
      </c>
      <c r="I13" s="157">
        <v>9492.93</v>
      </c>
    </row>
    <row r="14" spans="1:9" ht="25.5" x14ac:dyDescent="0.25">
      <c r="A14" s="16" t="s">
        <v>291</v>
      </c>
      <c r="B14" s="165">
        <v>5236</v>
      </c>
      <c r="C14" s="156">
        <v>7963</v>
      </c>
      <c r="D14" s="156">
        <v>7963</v>
      </c>
      <c r="E14" s="156">
        <v>7963</v>
      </c>
      <c r="F14" s="156">
        <v>8892.93</v>
      </c>
      <c r="G14" s="156">
        <v>9492.93</v>
      </c>
      <c r="H14" s="156">
        <v>9492.93</v>
      </c>
      <c r="I14" s="156">
        <v>9492.93</v>
      </c>
    </row>
    <row r="15" spans="1:9" ht="38.25" x14ac:dyDescent="0.25">
      <c r="A15" s="167" t="s">
        <v>292</v>
      </c>
      <c r="B15" s="160">
        <v>60851</v>
      </c>
      <c r="C15" s="157">
        <v>53102</v>
      </c>
      <c r="D15" s="157">
        <v>48147</v>
      </c>
      <c r="E15" s="157">
        <v>58410</v>
      </c>
      <c r="F15" s="157">
        <v>71292.61</v>
      </c>
      <c r="G15" s="157">
        <v>72292.61</v>
      </c>
      <c r="H15" s="157">
        <v>72292.61</v>
      </c>
      <c r="I15" s="157">
        <v>72292.61</v>
      </c>
    </row>
    <row r="16" spans="1:9" ht="38.25" x14ac:dyDescent="0.25">
      <c r="A16" s="168" t="s">
        <v>293</v>
      </c>
      <c r="B16" s="165">
        <v>35783</v>
      </c>
      <c r="C16" s="156">
        <v>29212</v>
      </c>
      <c r="D16" s="156">
        <v>31520</v>
      </c>
      <c r="E16" s="156">
        <v>35783</v>
      </c>
      <c r="F16" s="156">
        <v>35629</v>
      </c>
      <c r="G16" s="156">
        <v>35629</v>
      </c>
      <c r="H16" s="156">
        <v>35629</v>
      </c>
      <c r="I16" s="156">
        <v>35629</v>
      </c>
    </row>
    <row r="17" spans="1:9" ht="38.25" x14ac:dyDescent="0.25">
      <c r="A17" s="168" t="s">
        <v>294</v>
      </c>
      <c r="B17" s="165">
        <v>25068</v>
      </c>
      <c r="C17" s="156">
        <v>23890</v>
      </c>
      <c r="D17" s="156">
        <v>16627</v>
      </c>
      <c r="E17" s="156">
        <v>22627</v>
      </c>
      <c r="F17" s="156">
        <v>35663.61</v>
      </c>
      <c r="G17" s="156">
        <v>36663.61</v>
      </c>
      <c r="H17" s="156">
        <v>36663.61</v>
      </c>
      <c r="I17" s="156">
        <v>36663.61</v>
      </c>
    </row>
    <row r="18" spans="1:9" x14ac:dyDescent="0.25">
      <c r="A18" s="159" t="s">
        <v>295</v>
      </c>
      <c r="B18" s="160">
        <v>770668</v>
      </c>
      <c r="C18" s="157">
        <v>610512</v>
      </c>
      <c r="D18" s="157">
        <v>771809</v>
      </c>
      <c r="E18" s="157">
        <v>771809</v>
      </c>
      <c r="F18" s="157">
        <v>858085.13</v>
      </c>
      <c r="G18" s="157">
        <v>1096241.68</v>
      </c>
      <c r="H18" s="157">
        <v>1096241.68</v>
      </c>
      <c r="I18" s="157">
        <v>1096241.68</v>
      </c>
    </row>
    <row r="19" spans="1:9" ht="25.5" x14ac:dyDescent="0.25">
      <c r="A19" s="169" t="s">
        <v>296</v>
      </c>
      <c r="B19" s="165">
        <v>714</v>
      </c>
      <c r="C19" s="156">
        <v>1242</v>
      </c>
      <c r="D19" s="156">
        <v>1242</v>
      </c>
      <c r="E19" s="156">
        <v>1242</v>
      </c>
      <c r="F19" s="156">
        <v>1242.42</v>
      </c>
      <c r="G19" s="156">
        <v>1250</v>
      </c>
      <c r="H19" s="156">
        <v>1250</v>
      </c>
      <c r="I19" s="156">
        <v>1250</v>
      </c>
    </row>
    <row r="20" spans="1:9" x14ac:dyDescent="0.25">
      <c r="A20" s="168" t="s">
        <v>297</v>
      </c>
      <c r="B20" s="165">
        <v>761484</v>
      </c>
      <c r="C20" s="156">
        <v>604492</v>
      </c>
      <c r="D20" s="156">
        <v>765434</v>
      </c>
      <c r="E20" s="156">
        <v>765434</v>
      </c>
      <c r="F20" s="156">
        <v>843242.71</v>
      </c>
      <c r="G20" s="156">
        <v>1055331.68</v>
      </c>
      <c r="H20" s="156">
        <v>1055331.68</v>
      </c>
      <c r="I20" s="156">
        <v>1055331.68</v>
      </c>
    </row>
    <row r="21" spans="1:9" x14ac:dyDescent="0.25">
      <c r="A21" s="168" t="s">
        <v>348</v>
      </c>
      <c r="B21" s="165">
        <v>8470</v>
      </c>
      <c r="C21" s="156">
        <v>4778</v>
      </c>
      <c r="D21" s="156">
        <v>5133</v>
      </c>
      <c r="E21" s="156">
        <v>5133</v>
      </c>
      <c r="F21" s="156">
        <v>13600</v>
      </c>
      <c r="G21" s="156">
        <v>39660</v>
      </c>
      <c r="H21" s="156">
        <v>39660</v>
      </c>
      <c r="I21" s="156">
        <v>39660</v>
      </c>
    </row>
    <row r="22" spans="1:9" x14ac:dyDescent="0.25">
      <c r="A22" s="159" t="s">
        <v>298</v>
      </c>
      <c r="B22" s="160">
        <v>2403</v>
      </c>
      <c r="C22" s="157">
        <v>1327</v>
      </c>
      <c r="D22" s="157">
        <v>2327</v>
      </c>
      <c r="E22" s="157">
        <v>2327</v>
      </c>
      <c r="F22" s="157">
        <v>3961.78</v>
      </c>
      <c r="G22" s="157">
        <v>5161.78</v>
      </c>
      <c r="H22" s="157">
        <v>5161.78</v>
      </c>
      <c r="I22" s="157">
        <v>5161.78</v>
      </c>
    </row>
    <row r="23" spans="1:9" x14ac:dyDescent="0.25">
      <c r="A23" s="164" t="s">
        <v>299</v>
      </c>
      <c r="B23" s="165">
        <v>2403</v>
      </c>
      <c r="C23" s="156">
        <v>1327</v>
      </c>
      <c r="D23" s="156">
        <v>2327</v>
      </c>
      <c r="E23" s="156">
        <v>2327</v>
      </c>
      <c r="F23" s="156">
        <v>3961.78</v>
      </c>
      <c r="G23" s="156">
        <v>5161.78</v>
      </c>
      <c r="H23" s="156">
        <v>5161.78</v>
      </c>
      <c r="I23" s="156">
        <v>5161.78</v>
      </c>
    </row>
    <row r="26" spans="1:9" ht="15.75" customHeight="1" x14ac:dyDescent="0.25">
      <c r="A26" s="220" t="s">
        <v>300</v>
      </c>
      <c r="B26" s="220"/>
      <c r="C26" s="220"/>
      <c r="D26" s="220"/>
      <c r="E26" s="220"/>
      <c r="F26" s="220"/>
      <c r="G26" s="220"/>
    </row>
    <row r="27" spans="1:9" ht="18" x14ac:dyDescent="0.25">
      <c r="A27" s="5"/>
      <c r="B27" s="5"/>
      <c r="C27" s="5"/>
      <c r="D27" s="5"/>
      <c r="E27" s="5"/>
      <c r="F27" s="6"/>
      <c r="G27" s="6"/>
    </row>
    <row r="28" spans="1:9" ht="25.5" x14ac:dyDescent="0.25">
      <c r="A28" s="20" t="s">
        <v>286</v>
      </c>
      <c r="B28" s="205" t="s">
        <v>326</v>
      </c>
      <c r="C28" s="20" t="s">
        <v>287</v>
      </c>
      <c r="D28" s="20" t="s">
        <v>277</v>
      </c>
      <c r="E28" s="20" t="s">
        <v>318</v>
      </c>
      <c r="F28" s="20" t="s">
        <v>319</v>
      </c>
      <c r="G28" s="20" t="s">
        <v>337</v>
      </c>
      <c r="H28" s="151" t="s">
        <v>317</v>
      </c>
      <c r="I28" s="151" t="s">
        <v>336</v>
      </c>
    </row>
    <row r="29" spans="1:9" ht="25.5" x14ac:dyDescent="0.25">
      <c r="A29" s="159" t="s">
        <v>3</v>
      </c>
      <c r="B29" s="189">
        <v>957047</v>
      </c>
      <c r="C29" s="190">
        <v>692487</v>
      </c>
      <c r="D29" s="190">
        <v>963021</v>
      </c>
      <c r="E29" s="190">
        <v>973284</v>
      </c>
      <c r="F29" s="190">
        <v>1214799.3400000001</v>
      </c>
      <c r="G29" s="190">
        <v>2225798</v>
      </c>
      <c r="H29" s="190">
        <v>1224298</v>
      </c>
      <c r="I29" s="190">
        <v>1224298</v>
      </c>
    </row>
    <row r="30" spans="1:9" ht="25.5" x14ac:dyDescent="0.25">
      <c r="A30" s="162" t="s">
        <v>288</v>
      </c>
      <c r="B30" s="170">
        <v>106629</v>
      </c>
      <c r="C30" s="171">
        <v>19583</v>
      </c>
      <c r="D30" s="171">
        <v>132775</v>
      </c>
      <c r="E30" s="171">
        <v>132775</v>
      </c>
      <c r="F30" s="171">
        <v>272566.89</v>
      </c>
      <c r="G30" s="171">
        <v>990150</v>
      </c>
      <c r="H30" s="171">
        <v>41109</v>
      </c>
      <c r="I30" s="171">
        <v>41109</v>
      </c>
    </row>
    <row r="31" spans="1:9" x14ac:dyDescent="0.25">
      <c r="A31" s="164" t="s">
        <v>301</v>
      </c>
      <c r="B31" s="172">
        <v>106629</v>
      </c>
      <c r="C31" s="173">
        <v>19583</v>
      </c>
      <c r="D31" s="173">
        <v>132775</v>
      </c>
      <c r="E31" s="173">
        <v>132775</v>
      </c>
      <c r="F31" s="173">
        <v>272566.89</v>
      </c>
      <c r="G31" s="173">
        <v>990150</v>
      </c>
      <c r="H31" s="173">
        <v>41009</v>
      </c>
      <c r="I31" s="173">
        <v>41109</v>
      </c>
    </row>
    <row r="32" spans="1:9" x14ac:dyDescent="0.25">
      <c r="A32" s="162" t="s">
        <v>290</v>
      </c>
      <c r="B32" s="170">
        <v>5234</v>
      </c>
      <c r="C32" s="171">
        <v>7963</v>
      </c>
      <c r="D32" s="171">
        <v>7963</v>
      </c>
      <c r="E32" s="171">
        <v>7963</v>
      </c>
      <c r="F32" s="171">
        <v>8892.93</v>
      </c>
      <c r="G32" s="171">
        <v>9492.93</v>
      </c>
      <c r="H32" s="171">
        <v>9492.93</v>
      </c>
      <c r="I32" s="171">
        <v>9492.93</v>
      </c>
    </row>
    <row r="33" spans="1:9" x14ac:dyDescent="0.25">
      <c r="A33" s="164" t="s">
        <v>291</v>
      </c>
      <c r="B33" s="178">
        <v>5234</v>
      </c>
      <c r="C33" s="173">
        <v>7963</v>
      </c>
      <c r="D33" s="173">
        <v>7963</v>
      </c>
      <c r="E33" s="173">
        <v>7963</v>
      </c>
      <c r="F33" s="173">
        <v>8892.93</v>
      </c>
      <c r="G33" s="173">
        <v>9492.93</v>
      </c>
      <c r="H33" s="173">
        <v>9492.93</v>
      </c>
      <c r="I33" s="173">
        <v>9492.93</v>
      </c>
    </row>
    <row r="34" spans="1:9" ht="38.25" x14ac:dyDescent="0.25">
      <c r="A34" s="162" t="s">
        <v>292</v>
      </c>
      <c r="B34" s="170">
        <v>61018</v>
      </c>
      <c r="C34" s="171">
        <v>53102</v>
      </c>
      <c r="D34" s="171">
        <v>48147</v>
      </c>
      <c r="E34" s="171">
        <v>58410</v>
      </c>
      <c r="F34" s="171">
        <v>71292.61</v>
      </c>
      <c r="G34" s="171">
        <v>72292.61</v>
      </c>
      <c r="H34" s="171">
        <v>72292.61</v>
      </c>
      <c r="I34" s="171">
        <v>72292.61</v>
      </c>
    </row>
    <row r="35" spans="1:9" ht="38.25" x14ac:dyDescent="0.25">
      <c r="A35" s="15" t="s">
        <v>302</v>
      </c>
      <c r="B35" s="172">
        <v>35783</v>
      </c>
      <c r="C35" s="173">
        <v>29212</v>
      </c>
      <c r="D35" s="173">
        <v>31520</v>
      </c>
      <c r="E35" s="173">
        <v>35783</v>
      </c>
      <c r="F35" s="173">
        <v>35629</v>
      </c>
      <c r="G35" s="173">
        <v>35629</v>
      </c>
      <c r="H35" s="173">
        <v>35629</v>
      </c>
      <c r="I35" s="173">
        <v>35629</v>
      </c>
    </row>
    <row r="36" spans="1:9" ht="38.25" x14ac:dyDescent="0.25">
      <c r="A36" s="15" t="s">
        <v>294</v>
      </c>
      <c r="B36" s="172">
        <v>25235</v>
      </c>
      <c r="C36" s="173">
        <v>23890</v>
      </c>
      <c r="D36" s="173">
        <v>16627</v>
      </c>
      <c r="E36" s="173">
        <v>22627</v>
      </c>
      <c r="F36" s="173">
        <v>35663.61</v>
      </c>
      <c r="G36" s="173">
        <v>36663.61</v>
      </c>
      <c r="H36" s="173">
        <v>36663.61</v>
      </c>
      <c r="I36" s="173">
        <v>36663.61</v>
      </c>
    </row>
    <row r="37" spans="1:9" x14ac:dyDescent="0.25">
      <c r="A37" s="162" t="s">
        <v>295</v>
      </c>
      <c r="B37" s="170">
        <v>781193</v>
      </c>
      <c r="C37" s="171">
        <v>610512</v>
      </c>
      <c r="D37" s="171">
        <v>771809</v>
      </c>
      <c r="E37" s="171">
        <v>771809</v>
      </c>
      <c r="F37" s="171">
        <v>858085.13</v>
      </c>
      <c r="G37" s="171">
        <v>1096241.68</v>
      </c>
      <c r="H37" s="171">
        <v>1096241.68</v>
      </c>
      <c r="I37" s="171">
        <v>1096241.68</v>
      </c>
    </row>
    <row r="38" spans="1:9" ht="25.5" x14ac:dyDescent="0.25">
      <c r="A38" s="174" t="s">
        <v>296</v>
      </c>
      <c r="B38" s="172">
        <v>714</v>
      </c>
      <c r="C38" s="173">
        <v>1242</v>
      </c>
      <c r="D38" s="173">
        <v>1242</v>
      </c>
      <c r="E38" s="173">
        <v>1242</v>
      </c>
      <c r="F38" s="173">
        <v>1242.42</v>
      </c>
      <c r="G38" s="173">
        <v>1250</v>
      </c>
      <c r="H38" s="173">
        <v>1250</v>
      </c>
      <c r="I38" s="173">
        <v>1250</v>
      </c>
    </row>
    <row r="39" spans="1:9" x14ac:dyDescent="0.25">
      <c r="A39" s="15" t="s">
        <v>297</v>
      </c>
      <c r="B39" s="172">
        <v>772009</v>
      </c>
      <c r="C39" s="173">
        <v>604492</v>
      </c>
      <c r="D39" s="173">
        <v>765434</v>
      </c>
      <c r="E39" s="173">
        <v>765434</v>
      </c>
      <c r="F39" s="173">
        <v>843242.71</v>
      </c>
      <c r="G39" s="173">
        <v>1055331.96</v>
      </c>
      <c r="H39" s="173">
        <v>1055331.96</v>
      </c>
      <c r="I39" s="173">
        <v>1055331.96</v>
      </c>
    </row>
    <row r="40" spans="1:9" x14ac:dyDescent="0.25">
      <c r="A40" s="15" t="s">
        <v>348</v>
      </c>
      <c r="B40" s="172">
        <v>8470</v>
      </c>
      <c r="C40" s="173">
        <v>4778</v>
      </c>
      <c r="D40" s="173">
        <v>5133</v>
      </c>
      <c r="E40" s="173">
        <v>5133</v>
      </c>
      <c r="F40" s="173">
        <v>13600</v>
      </c>
      <c r="G40" s="173">
        <v>39660</v>
      </c>
      <c r="H40" s="173">
        <v>39660</v>
      </c>
      <c r="I40" s="173">
        <v>39660</v>
      </c>
    </row>
    <row r="41" spans="1:9" x14ac:dyDescent="0.25">
      <c r="A41" s="162" t="s">
        <v>298</v>
      </c>
      <c r="B41" s="170">
        <v>2973</v>
      </c>
      <c r="C41" s="171">
        <v>1327</v>
      </c>
      <c r="D41" s="171">
        <v>2327</v>
      </c>
      <c r="E41" s="171">
        <v>2327</v>
      </c>
      <c r="F41" s="171">
        <v>3961.78</v>
      </c>
      <c r="G41" s="171">
        <v>5161.78</v>
      </c>
      <c r="H41" s="171">
        <v>5161.78</v>
      </c>
      <c r="I41" s="171">
        <v>5161.78</v>
      </c>
    </row>
    <row r="42" spans="1:9" ht="25.5" x14ac:dyDescent="0.25">
      <c r="A42" s="15" t="s">
        <v>299</v>
      </c>
      <c r="B42" s="172">
        <v>2973</v>
      </c>
      <c r="C42" s="173">
        <v>1327</v>
      </c>
      <c r="D42" s="173">
        <v>2327</v>
      </c>
      <c r="E42" s="173">
        <v>2327</v>
      </c>
      <c r="F42" s="173">
        <v>3961.78</v>
      </c>
      <c r="G42" s="173">
        <v>5161.78</v>
      </c>
      <c r="H42" s="173">
        <v>5161.78</v>
      </c>
      <c r="I42" s="173">
        <v>5161.78</v>
      </c>
    </row>
  </sheetData>
  <mergeCells count="5">
    <mergeCell ref="A26:G26"/>
    <mergeCell ref="A1:G1"/>
    <mergeCell ref="A3:G3"/>
    <mergeCell ref="A5:G5"/>
    <mergeCell ref="A7:G7"/>
  </mergeCells>
  <pageMargins left="0.7" right="0.7" top="0.75" bottom="0.75" header="0.3" footer="0.3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582"/>
  <sheetViews>
    <sheetView tabSelected="1" topLeftCell="A542" workbookViewId="0">
      <selection sqref="A1:O561"/>
    </sheetView>
  </sheetViews>
  <sheetFormatPr defaultColWidth="11.42578125" defaultRowHeight="12.75" x14ac:dyDescent="0.2"/>
  <cols>
    <col min="1" max="1" width="8" style="123" customWidth="1"/>
    <col min="2" max="2" width="30" style="124" customWidth="1"/>
    <col min="3" max="3" width="11.7109375" style="125" customWidth="1"/>
    <col min="4" max="4" width="14.85546875" style="125" hidden="1" customWidth="1"/>
    <col min="5" max="7" width="12.7109375" style="125" hidden="1" customWidth="1"/>
    <col min="8" max="8" width="12.28515625" style="125" customWidth="1"/>
    <col min="9" max="9" width="11.7109375" style="125" customWidth="1"/>
    <col min="10" max="10" width="12.5703125" style="125" customWidth="1"/>
    <col min="11" max="11" width="11.7109375" style="125" customWidth="1"/>
    <col min="12" max="12" width="8.5703125" style="125" customWidth="1"/>
    <col min="13" max="13" width="7.85546875" style="125" customWidth="1"/>
    <col min="14" max="14" width="7.5703125" style="125" customWidth="1"/>
    <col min="15" max="15" width="7.140625" style="125" customWidth="1"/>
    <col min="16" max="257" width="11.42578125" style="3"/>
    <col min="258" max="258" width="8" style="3" customWidth="1"/>
    <col min="259" max="259" width="34.28515625" style="3" customWidth="1"/>
    <col min="260" max="261" width="14.7109375" style="3" customWidth="1"/>
    <col min="262" max="263" width="14.85546875" style="3" customWidth="1"/>
    <col min="264" max="265" width="12.7109375" style="3" customWidth="1"/>
    <col min="266" max="267" width="11.7109375" style="3" customWidth="1"/>
    <col min="268" max="269" width="10.7109375" style="3" customWidth="1"/>
    <col min="270" max="271" width="9.7109375" style="3" customWidth="1"/>
    <col min="272" max="513" width="11.42578125" style="3"/>
    <col min="514" max="514" width="8" style="3" customWidth="1"/>
    <col min="515" max="515" width="34.28515625" style="3" customWidth="1"/>
    <col min="516" max="517" width="14.7109375" style="3" customWidth="1"/>
    <col min="518" max="519" width="14.85546875" style="3" customWidth="1"/>
    <col min="520" max="521" width="12.7109375" style="3" customWidth="1"/>
    <col min="522" max="523" width="11.7109375" style="3" customWidth="1"/>
    <col min="524" max="525" width="10.7109375" style="3" customWidth="1"/>
    <col min="526" max="527" width="9.7109375" style="3" customWidth="1"/>
    <col min="528" max="769" width="11.42578125" style="3"/>
    <col min="770" max="770" width="8" style="3" customWidth="1"/>
    <col min="771" max="771" width="34.28515625" style="3" customWidth="1"/>
    <col min="772" max="773" width="14.7109375" style="3" customWidth="1"/>
    <col min="774" max="775" width="14.85546875" style="3" customWidth="1"/>
    <col min="776" max="777" width="12.7109375" style="3" customWidth="1"/>
    <col min="778" max="779" width="11.7109375" style="3" customWidth="1"/>
    <col min="780" max="781" width="10.7109375" style="3" customWidth="1"/>
    <col min="782" max="783" width="9.7109375" style="3" customWidth="1"/>
    <col min="784" max="1025" width="11.42578125" style="3"/>
    <col min="1026" max="1026" width="8" style="3" customWidth="1"/>
    <col min="1027" max="1027" width="34.28515625" style="3" customWidth="1"/>
    <col min="1028" max="1029" width="14.7109375" style="3" customWidth="1"/>
    <col min="1030" max="1031" width="14.85546875" style="3" customWidth="1"/>
    <col min="1032" max="1033" width="12.7109375" style="3" customWidth="1"/>
    <col min="1034" max="1035" width="11.7109375" style="3" customWidth="1"/>
    <col min="1036" max="1037" width="10.7109375" style="3" customWidth="1"/>
    <col min="1038" max="1039" width="9.7109375" style="3" customWidth="1"/>
    <col min="1040" max="1281" width="11.42578125" style="3"/>
    <col min="1282" max="1282" width="8" style="3" customWidth="1"/>
    <col min="1283" max="1283" width="34.28515625" style="3" customWidth="1"/>
    <col min="1284" max="1285" width="14.7109375" style="3" customWidth="1"/>
    <col min="1286" max="1287" width="14.85546875" style="3" customWidth="1"/>
    <col min="1288" max="1289" width="12.7109375" style="3" customWidth="1"/>
    <col min="1290" max="1291" width="11.7109375" style="3" customWidth="1"/>
    <col min="1292" max="1293" width="10.7109375" style="3" customWidth="1"/>
    <col min="1294" max="1295" width="9.7109375" style="3" customWidth="1"/>
    <col min="1296" max="1537" width="11.42578125" style="3"/>
    <col min="1538" max="1538" width="8" style="3" customWidth="1"/>
    <col min="1539" max="1539" width="34.28515625" style="3" customWidth="1"/>
    <col min="1540" max="1541" width="14.7109375" style="3" customWidth="1"/>
    <col min="1542" max="1543" width="14.85546875" style="3" customWidth="1"/>
    <col min="1544" max="1545" width="12.7109375" style="3" customWidth="1"/>
    <col min="1546" max="1547" width="11.7109375" style="3" customWidth="1"/>
    <col min="1548" max="1549" width="10.7109375" style="3" customWidth="1"/>
    <col min="1550" max="1551" width="9.7109375" style="3" customWidth="1"/>
    <col min="1552" max="1793" width="11.42578125" style="3"/>
    <col min="1794" max="1794" width="8" style="3" customWidth="1"/>
    <col min="1795" max="1795" width="34.28515625" style="3" customWidth="1"/>
    <col min="1796" max="1797" width="14.7109375" style="3" customWidth="1"/>
    <col min="1798" max="1799" width="14.85546875" style="3" customWidth="1"/>
    <col min="1800" max="1801" width="12.7109375" style="3" customWidth="1"/>
    <col min="1802" max="1803" width="11.7109375" style="3" customWidth="1"/>
    <col min="1804" max="1805" width="10.7109375" style="3" customWidth="1"/>
    <col min="1806" max="1807" width="9.7109375" style="3" customWidth="1"/>
    <col min="1808" max="2049" width="11.42578125" style="3"/>
    <col min="2050" max="2050" width="8" style="3" customWidth="1"/>
    <col min="2051" max="2051" width="34.28515625" style="3" customWidth="1"/>
    <col min="2052" max="2053" width="14.7109375" style="3" customWidth="1"/>
    <col min="2054" max="2055" width="14.85546875" style="3" customWidth="1"/>
    <col min="2056" max="2057" width="12.7109375" style="3" customWidth="1"/>
    <col min="2058" max="2059" width="11.7109375" style="3" customWidth="1"/>
    <col min="2060" max="2061" width="10.7109375" style="3" customWidth="1"/>
    <col min="2062" max="2063" width="9.7109375" style="3" customWidth="1"/>
    <col min="2064" max="2305" width="11.42578125" style="3"/>
    <col min="2306" max="2306" width="8" style="3" customWidth="1"/>
    <col min="2307" max="2307" width="34.28515625" style="3" customWidth="1"/>
    <col min="2308" max="2309" width="14.7109375" style="3" customWidth="1"/>
    <col min="2310" max="2311" width="14.85546875" style="3" customWidth="1"/>
    <col min="2312" max="2313" width="12.7109375" style="3" customWidth="1"/>
    <col min="2314" max="2315" width="11.7109375" style="3" customWidth="1"/>
    <col min="2316" max="2317" width="10.7109375" style="3" customWidth="1"/>
    <col min="2318" max="2319" width="9.7109375" style="3" customWidth="1"/>
    <col min="2320" max="2561" width="11.42578125" style="3"/>
    <col min="2562" max="2562" width="8" style="3" customWidth="1"/>
    <col min="2563" max="2563" width="34.28515625" style="3" customWidth="1"/>
    <col min="2564" max="2565" width="14.7109375" style="3" customWidth="1"/>
    <col min="2566" max="2567" width="14.85546875" style="3" customWidth="1"/>
    <col min="2568" max="2569" width="12.7109375" style="3" customWidth="1"/>
    <col min="2570" max="2571" width="11.7109375" style="3" customWidth="1"/>
    <col min="2572" max="2573" width="10.7109375" style="3" customWidth="1"/>
    <col min="2574" max="2575" width="9.7109375" style="3" customWidth="1"/>
    <col min="2576" max="2817" width="11.42578125" style="3"/>
    <col min="2818" max="2818" width="8" style="3" customWidth="1"/>
    <col min="2819" max="2819" width="34.28515625" style="3" customWidth="1"/>
    <col min="2820" max="2821" width="14.7109375" style="3" customWidth="1"/>
    <col min="2822" max="2823" width="14.85546875" style="3" customWidth="1"/>
    <col min="2824" max="2825" width="12.7109375" style="3" customWidth="1"/>
    <col min="2826" max="2827" width="11.7109375" style="3" customWidth="1"/>
    <col min="2828" max="2829" width="10.7109375" style="3" customWidth="1"/>
    <col min="2830" max="2831" width="9.7109375" style="3" customWidth="1"/>
    <col min="2832" max="3073" width="11.42578125" style="3"/>
    <col min="3074" max="3074" width="8" style="3" customWidth="1"/>
    <col min="3075" max="3075" width="34.28515625" style="3" customWidth="1"/>
    <col min="3076" max="3077" width="14.7109375" style="3" customWidth="1"/>
    <col min="3078" max="3079" width="14.85546875" style="3" customWidth="1"/>
    <col min="3080" max="3081" width="12.7109375" style="3" customWidth="1"/>
    <col min="3082" max="3083" width="11.7109375" style="3" customWidth="1"/>
    <col min="3084" max="3085" width="10.7109375" style="3" customWidth="1"/>
    <col min="3086" max="3087" width="9.7109375" style="3" customWidth="1"/>
    <col min="3088" max="3329" width="11.42578125" style="3"/>
    <col min="3330" max="3330" width="8" style="3" customWidth="1"/>
    <col min="3331" max="3331" width="34.28515625" style="3" customWidth="1"/>
    <col min="3332" max="3333" width="14.7109375" style="3" customWidth="1"/>
    <col min="3334" max="3335" width="14.85546875" style="3" customWidth="1"/>
    <col min="3336" max="3337" width="12.7109375" style="3" customWidth="1"/>
    <col min="3338" max="3339" width="11.7109375" style="3" customWidth="1"/>
    <col min="3340" max="3341" width="10.7109375" style="3" customWidth="1"/>
    <col min="3342" max="3343" width="9.7109375" style="3" customWidth="1"/>
    <col min="3344" max="3585" width="11.42578125" style="3"/>
    <col min="3586" max="3586" width="8" style="3" customWidth="1"/>
    <col min="3587" max="3587" width="34.28515625" style="3" customWidth="1"/>
    <col min="3588" max="3589" width="14.7109375" style="3" customWidth="1"/>
    <col min="3590" max="3591" width="14.85546875" style="3" customWidth="1"/>
    <col min="3592" max="3593" width="12.7109375" style="3" customWidth="1"/>
    <col min="3594" max="3595" width="11.7109375" style="3" customWidth="1"/>
    <col min="3596" max="3597" width="10.7109375" style="3" customWidth="1"/>
    <col min="3598" max="3599" width="9.7109375" style="3" customWidth="1"/>
    <col min="3600" max="3841" width="11.42578125" style="3"/>
    <col min="3842" max="3842" width="8" style="3" customWidth="1"/>
    <col min="3843" max="3843" width="34.28515625" style="3" customWidth="1"/>
    <col min="3844" max="3845" width="14.7109375" style="3" customWidth="1"/>
    <col min="3846" max="3847" width="14.85546875" style="3" customWidth="1"/>
    <col min="3848" max="3849" width="12.7109375" style="3" customWidth="1"/>
    <col min="3850" max="3851" width="11.7109375" style="3" customWidth="1"/>
    <col min="3852" max="3853" width="10.7109375" style="3" customWidth="1"/>
    <col min="3854" max="3855" width="9.7109375" style="3" customWidth="1"/>
    <col min="3856" max="4097" width="11.42578125" style="3"/>
    <col min="4098" max="4098" width="8" style="3" customWidth="1"/>
    <col min="4099" max="4099" width="34.28515625" style="3" customWidth="1"/>
    <col min="4100" max="4101" width="14.7109375" style="3" customWidth="1"/>
    <col min="4102" max="4103" width="14.85546875" style="3" customWidth="1"/>
    <col min="4104" max="4105" width="12.7109375" style="3" customWidth="1"/>
    <col min="4106" max="4107" width="11.7109375" style="3" customWidth="1"/>
    <col min="4108" max="4109" width="10.7109375" style="3" customWidth="1"/>
    <col min="4110" max="4111" width="9.7109375" style="3" customWidth="1"/>
    <col min="4112" max="4353" width="11.42578125" style="3"/>
    <col min="4354" max="4354" width="8" style="3" customWidth="1"/>
    <col min="4355" max="4355" width="34.28515625" style="3" customWidth="1"/>
    <col min="4356" max="4357" width="14.7109375" style="3" customWidth="1"/>
    <col min="4358" max="4359" width="14.85546875" style="3" customWidth="1"/>
    <col min="4360" max="4361" width="12.7109375" style="3" customWidth="1"/>
    <col min="4362" max="4363" width="11.7109375" style="3" customWidth="1"/>
    <col min="4364" max="4365" width="10.7109375" style="3" customWidth="1"/>
    <col min="4366" max="4367" width="9.7109375" style="3" customWidth="1"/>
    <col min="4368" max="4609" width="11.42578125" style="3"/>
    <col min="4610" max="4610" width="8" style="3" customWidth="1"/>
    <col min="4611" max="4611" width="34.28515625" style="3" customWidth="1"/>
    <col min="4612" max="4613" width="14.7109375" style="3" customWidth="1"/>
    <col min="4614" max="4615" width="14.85546875" style="3" customWidth="1"/>
    <col min="4616" max="4617" width="12.7109375" style="3" customWidth="1"/>
    <col min="4618" max="4619" width="11.7109375" style="3" customWidth="1"/>
    <col min="4620" max="4621" width="10.7109375" style="3" customWidth="1"/>
    <col min="4622" max="4623" width="9.7109375" style="3" customWidth="1"/>
    <col min="4624" max="4865" width="11.42578125" style="3"/>
    <col min="4866" max="4866" width="8" style="3" customWidth="1"/>
    <col min="4867" max="4867" width="34.28515625" style="3" customWidth="1"/>
    <col min="4868" max="4869" width="14.7109375" style="3" customWidth="1"/>
    <col min="4870" max="4871" width="14.85546875" style="3" customWidth="1"/>
    <col min="4872" max="4873" width="12.7109375" style="3" customWidth="1"/>
    <col min="4874" max="4875" width="11.7109375" style="3" customWidth="1"/>
    <col min="4876" max="4877" width="10.7109375" style="3" customWidth="1"/>
    <col min="4878" max="4879" width="9.7109375" style="3" customWidth="1"/>
    <col min="4880" max="5121" width="11.42578125" style="3"/>
    <col min="5122" max="5122" width="8" style="3" customWidth="1"/>
    <col min="5123" max="5123" width="34.28515625" style="3" customWidth="1"/>
    <col min="5124" max="5125" width="14.7109375" style="3" customWidth="1"/>
    <col min="5126" max="5127" width="14.85546875" style="3" customWidth="1"/>
    <col min="5128" max="5129" width="12.7109375" style="3" customWidth="1"/>
    <col min="5130" max="5131" width="11.7109375" style="3" customWidth="1"/>
    <col min="5132" max="5133" width="10.7109375" style="3" customWidth="1"/>
    <col min="5134" max="5135" width="9.7109375" style="3" customWidth="1"/>
    <col min="5136" max="5377" width="11.42578125" style="3"/>
    <col min="5378" max="5378" width="8" style="3" customWidth="1"/>
    <col min="5379" max="5379" width="34.28515625" style="3" customWidth="1"/>
    <col min="5380" max="5381" width="14.7109375" style="3" customWidth="1"/>
    <col min="5382" max="5383" width="14.85546875" style="3" customWidth="1"/>
    <col min="5384" max="5385" width="12.7109375" style="3" customWidth="1"/>
    <col min="5386" max="5387" width="11.7109375" style="3" customWidth="1"/>
    <col min="5388" max="5389" width="10.7109375" style="3" customWidth="1"/>
    <col min="5390" max="5391" width="9.7109375" style="3" customWidth="1"/>
    <col min="5392" max="5633" width="11.42578125" style="3"/>
    <col min="5634" max="5634" width="8" style="3" customWidth="1"/>
    <col min="5635" max="5635" width="34.28515625" style="3" customWidth="1"/>
    <col min="5636" max="5637" width="14.7109375" style="3" customWidth="1"/>
    <col min="5638" max="5639" width="14.85546875" style="3" customWidth="1"/>
    <col min="5640" max="5641" width="12.7109375" style="3" customWidth="1"/>
    <col min="5642" max="5643" width="11.7109375" style="3" customWidth="1"/>
    <col min="5644" max="5645" width="10.7109375" style="3" customWidth="1"/>
    <col min="5646" max="5647" width="9.7109375" style="3" customWidth="1"/>
    <col min="5648" max="5889" width="11.42578125" style="3"/>
    <col min="5890" max="5890" width="8" style="3" customWidth="1"/>
    <col min="5891" max="5891" width="34.28515625" style="3" customWidth="1"/>
    <col min="5892" max="5893" width="14.7109375" style="3" customWidth="1"/>
    <col min="5894" max="5895" width="14.85546875" style="3" customWidth="1"/>
    <col min="5896" max="5897" width="12.7109375" style="3" customWidth="1"/>
    <col min="5898" max="5899" width="11.7109375" style="3" customWidth="1"/>
    <col min="5900" max="5901" width="10.7109375" style="3" customWidth="1"/>
    <col min="5902" max="5903" width="9.7109375" style="3" customWidth="1"/>
    <col min="5904" max="6145" width="11.42578125" style="3"/>
    <col min="6146" max="6146" width="8" style="3" customWidth="1"/>
    <col min="6147" max="6147" width="34.28515625" style="3" customWidth="1"/>
    <col min="6148" max="6149" width="14.7109375" style="3" customWidth="1"/>
    <col min="6150" max="6151" width="14.85546875" style="3" customWidth="1"/>
    <col min="6152" max="6153" width="12.7109375" style="3" customWidth="1"/>
    <col min="6154" max="6155" width="11.7109375" style="3" customWidth="1"/>
    <col min="6156" max="6157" width="10.7109375" style="3" customWidth="1"/>
    <col min="6158" max="6159" width="9.7109375" style="3" customWidth="1"/>
    <col min="6160" max="6401" width="11.42578125" style="3"/>
    <col min="6402" max="6402" width="8" style="3" customWidth="1"/>
    <col min="6403" max="6403" width="34.28515625" style="3" customWidth="1"/>
    <col min="6404" max="6405" width="14.7109375" style="3" customWidth="1"/>
    <col min="6406" max="6407" width="14.85546875" style="3" customWidth="1"/>
    <col min="6408" max="6409" width="12.7109375" style="3" customWidth="1"/>
    <col min="6410" max="6411" width="11.7109375" style="3" customWidth="1"/>
    <col min="6412" max="6413" width="10.7109375" style="3" customWidth="1"/>
    <col min="6414" max="6415" width="9.7109375" style="3" customWidth="1"/>
    <col min="6416" max="6657" width="11.42578125" style="3"/>
    <col min="6658" max="6658" width="8" style="3" customWidth="1"/>
    <col min="6659" max="6659" width="34.28515625" style="3" customWidth="1"/>
    <col min="6660" max="6661" width="14.7109375" style="3" customWidth="1"/>
    <col min="6662" max="6663" width="14.85546875" style="3" customWidth="1"/>
    <col min="6664" max="6665" width="12.7109375" style="3" customWidth="1"/>
    <col min="6666" max="6667" width="11.7109375" style="3" customWidth="1"/>
    <col min="6668" max="6669" width="10.7109375" style="3" customWidth="1"/>
    <col min="6670" max="6671" width="9.7109375" style="3" customWidth="1"/>
    <col min="6672" max="6913" width="11.42578125" style="3"/>
    <col min="6914" max="6914" width="8" style="3" customWidth="1"/>
    <col min="6915" max="6915" width="34.28515625" style="3" customWidth="1"/>
    <col min="6916" max="6917" width="14.7109375" style="3" customWidth="1"/>
    <col min="6918" max="6919" width="14.85546875" style="3" customWidth="1"/>
    <col min="6920" max="6921" width="12.7109375" style="3" customWidth="1"/>
    <col min="6922" max="6923" width="11.7109375" style="3" customWidth="1"/>
    <col min="6924" max="6925" width="10.7109375" style="3" customWidth="1"/>
    <col min="6926" max="6927" width="9.7109375" style="3" customWidth="1"/>
    <col min="6928" max="7169" width="11.42578125" style="3"/>
    <col min="7170" max="7170" width="8" style="3" customWidth="1"/>
    <col min="7171" max="7171" width="34.28515625" style="3" customWidth="1"/>
    <col min="7172" max="7173" width="14.7109375" style="3" customWidth="1"/>
    <col min="7174" max="7175" width="14.85546875" style="3" customWidth="1"/>
    <col min="7176" max="7177" width="12.7109375" style="3" customWidth="1"/>
    <col min="7178" max="7179" width="11.7109375" style="3" customWidth="1"/>
    <col min="7180" max="7181" width="10.7109375" style="3" customWidth="1"/>
    <col min="7182" max="7183" width="9.7109375" style="3" customWidth="1"/>
    <col min="7184" max="7425" width="11.42578125" style="3"/>
    <col min="7426" max="7426" width="8" style="3" customWidth="1"/>
    <col min="7427" max="7427" width="34.28515625" style="3" customWidth="1"/>
    <col min="7428" max="7429" width="14.7109375" style="3" customWidth="1"/>
    <col min="7430" max="7431" width="14.85546875" style="3" customWidth="1"/>
    <col min="7432" max="7433" width="12.7109375" style="3" customWidth="1"/>
    <col min="7434" max="7435" width="11.7109375" style="3" customWidth="1"/>
    <col min="7436" max="7437" width="10.7109375" style="3" customWidth="1"/>
    <col min="7438" max="7439" width="9.7109375" style="3" customWidth="1"/>
    <col min="7440" max="7681" width="11.42578125" style="3"/>
    <col min="7682" max="7682" width="8" style="3" customWidth="1"/>
    <col min="7683" max="7683" width="34.28515625" style="3" customWidth="1"/>
    <col min="7684" max="7685" width="14.7109375" style="3" customWidth="1"/>
    <col min="7686" max="7687" width="14.85546875" style="3" customWidth="1"/>
    <col min="7688" max="7689" width="12.7109375" style="3" customWidth="1"/>
    <col min="7690" max="7691" width="11.7109375" style="3" customWidth="1"/>
    <col min="7692" max="7693" width="10.7109375" style="3" customWidth="1"/>
    <col min="7694" max="7695" width="9.7109375" style="3" customWidth="1"/>
    <col min="7696" max="7937" width="11.42578125" style="3"/>
    <col min="7938" max="7938" width="8" style="3" customWidth="1"/>
    <col min="7939" max="7939" width="34.28515625" style="3" customWidth="1"/>
    <col min="7940" max="7941" width="14.7109375" style="3" customWidth="1"/>
    <col min="7942" max="7943" width="14.85546875" style="3" customWidth="1"/>
    <col min="7944" max="7945" width="12.7109375" style="3" customWidth="1"/>
    <col min="7946" max="7947" width="11.7109375" style="3" customWidth="1"/>
    <col min="7948" max="7949" width="10.7109375" style="3" customWidth="1"/>
    <col min="7950" max="7951" width="9.7109375" style="3" customWidth="1"/>
    <col min="7952" max="8193" width="11.42578125" style="3"/>
    <col min="8194" max="8194" width="8" style="3" customWidth="1"/>
    <col min="8195" max="8195" width="34.28515625" style="3" customWidth="1"/>
    <col min="8196" max="8197" width="14.7109375" style="3" customWidth="1"/>
    <col min="8198" max="8199" width="14.85546875" style="3" customWidth="1"/>
    <col min="8200" max="8201" width="12.7109375" style="3" customWidth="1"/>
    <col min="8202" max="8203" width="11.7109375" style="3" customWidth="1"/>
    <col min="8204" max="8205" width="10.7109375" style="3" customWidth="1"/>
    <col min="8206" max="8207" width="9.7109375" style="3" customWidth="1"/>
    <col min="8208" max="8449" width="11.42578125" style="3"/>
    <col min="8450" max="8450" width="8" style="3" customWidth="1"/>
    <col min="8451" max="8451" width="34.28515625" style="3" customWidth="1"/>
    <col min="8452" max="8453" width="14.7109375" style="3" customWidth="1"/>
    <col min="8454" max="8455" width="14.85546875" style="3" customWidth="1"/>
    <col min="8456" max="8457" width="12.7109375" style="3" customWidth="1"/>
    <col min="8458" max="8459" width="11.7109375" style="3" customWidth="1"/>
    <col min="8460" max="8461" width="10.7109375" style="3" customWidth="1"/>
    <col min="8462" max="8463" width="9.7109375" style="3" customWidth="1"/>
    <col min="8464" max="8705" width="11.42578125" style="3"/>
    <col min="8706" max="8706" width="8" style="3" customWidth="1"/>
    <col min="8707" max="8707" width="34.28515625" style="3" customWidth="1"/>
    <col min="8708" max="8709" width="14.7109375" style="3" customWidth="1"/>
    <col min="8710" max="8711" width="14.85546875" style="3" customWidth="1"/>
    <col min="8712" max="8713" width="12.7109375" style="3" customWidth="1"/>
    <col min="8714" max="8715" width="11.7109375" style="3" customWidth="1"/>
    <col min="8716" max="8717" width="10.7109375" style="3" customWidth="1"/>
    <col min="8718" max="8719" width="9.7109375" style="3" customWidth="1"/>
    <col min="8720" max="8961" width="11.42578125" style="3"/>
    <col min="8962" max="8962" width="8" style="3" customWidth="1"/>
    <col min="8963" max="8963" width="34.28515625" style="3" customWidth="1"/>
    <col min="8964" max="8965" width="14.7109375" style="3" customWidth="1"/>
    <col min="8966" max="8967" width="14.85546875" style="3" customWidth="1"/>
    <col min="8968" max="8969" width="12.7109375" style="3" customWidth="1"/>
    <col min="8970" max="8971" width="11.7109375" style="3" customWidth="1"/>
    <col min="8972" max="8973" width="10.7109375" style="3" customWidth="1"/>
    <col min="8974" max="8975" width="9.7109375" style="3" customWidth="1"/>
    <col min="8976" max="9217" width="11.42578125" style="3"/>
    <col min="9218" max="9218" width="8" style="3" customWidth="1"/>
    <col min="9219" max="9219" width="34.28515625" style="3" customWidth="1"/>
    <col min="9220" max="9221" width="14.7109375" style="3" customWidth="1"/>
    <col min="9222" max="9223" width="14.85546875" style="3" customWidth="1"/>
    <col min="9224" max="9225" width="12.7109375" style="3" customWidth="1"/>
    <col min="9226" max="9227" width="11.7109375" style="3" customWidth="1"/>
    <col min="9228" max="9229" width="10.7109375" style="3" customWidth="1"/>
    <col min="9230" max="9231" width="9.7109375" style="3" customWidth="1"/>
    <col min="9232" max="9473" width="11.42578125" style="3"/>
    <col min="9474" max="9474" width="8" style="3" customWidth="1"/>
    <col min="9475" max="9475" width="34.28515625" style="3" customWidth="1"/>
    <col min="9476" max="9477" width="14.7109375" style="3" customWidth="1"/>
    <col min="9478" max="9479" width="14.85546875" style="3" customWidth="1"/>
    <col min="9480" max="9481" width="12.7109375" style="3" customWidth="1"/>
    <col min="9482" max="9483" width="11.7109375" style="3" customWidth="1"/>
    <col min="9484" max="9485" width="10.7109375" style="3" customWidth="1"/>
    <col min="9486" max="9487" width="9.7109375" style="3" customWidth="1"/>
    <col min="9488" max="9729" width="11.42578125" style="3"/>
    <col min="9730" max="9730" width="8" style="3" customWidth="1"/>
    <col min="9731" max="9731" width="34.28515625" style="3" customWidth="1"/>
    <col min="9732" max="9733" width="14.7109375" style="3" customWidth="1"/>
    <col min="9734" max="9735" width="14.85546875" style="3" customWidth="1"/>
    <col min="9736" max="9737" width="12.7109375" style="3" customWidth="1"/>
    <col min="9738" max="9739" width="11.7109375" style="3" customWidth="1"/>
    <col min="9740" max="9741" width="10.7109375" style="3" customWidth="1"/>
    <col min="9742" max="9743" width="9.7109375" style="3" customWidth="1"/>
    <col min="9744" max="9985" width="11.42578125" style="3"/>
    <col min="9986" max="9986" width="8" style="3" customWidth="1"/>
    <col min="9987" max="9987" width="34.28515625" style="3" customWidth="1"/>
    <col min="9988" max="9989" width="14.7109375" style="3" customWidth="1"/>
    <col min="9990" max="9991" width="14.85546875" style="3" customWidth="1"/>
    <col min="9992" max="9993" width="12.7109375" style="3" customWidth="1"/>
    <col min="9994" max="9995" width="11.7109375" style="3" customWidth="1"/>
    <col min="9996" max="9997" width="10.7109375" style="3" customWidth="1"/>
    <col min="9998" max="9999" width="9.7109375" style="3" customWidth="1"/>
    <col min="10000" max="10241" width="11.42578125" style="3"/>
    <col min="10242" max="10242" width="8" style="3" customWidth="1"/>
    <col min="10243" max="10243" width="34.28515625" style="3" customWidth="1"/>
    <col min="10244" max="10245" width="14.7109375" style="3" customWidth="1"/>
    <col min="10246" max="10247" width="14.85546875" style="3" customWidth="1"/>
    <col min="10248" max="10249" width="12.7109375" style="3" customWidth="1"/>
    <col min="10250" max="10251" width="11.7109375" style="3" customWidth="1"/>
    <col min="10252" max="10253" width="10.7109375" style="3" customWidth="1"/>
    <col min="10254" max="10255" width="9.7109375" style="3" customWidth="1"/>
    <col min="10256" max="10497" width="11.42578125" style="3"/>
    <col min="10498" max="10498" width="8" style="3" customWidth="1"/>
    <col min="10499" max="10499" width="34.28515625" style="3" customWidth="1"/>
    <col min="10500" max="10501" width="14.7109375" style="3" customWidth="1"/>
    <col min="10502" max="10503" width="14.85546875" style="3" customWidth="1"/>
    <col min="10504" max="10505" width="12.7109375" style="3" customWidth="1"/>
    <col min="10506" max="10507" width="11.7109375" style="3" customWidth="1"/>
    <col min="10508" max="10509" width="10.7109375" style="3" customWidth="1"/>
    <col min="10510" max="10511" width="9.7109375" style="3" customWidth="1"/>
    <col min="10512" max="10753" width="11.42578125" style="3"/>
    <col min="10754" max="10754" width="8" style="3" customWidth="1"/>
    <col min="10755" max="10755" width="34.28515625" style="3" customWidth="1"/>
    <col min="10756" max="10757" width="14.7109375" style="3" customWidth="1"/>
    <col min="10758" max="10759" width="14.85546875" style="3" customWidth="1"/>
    <col min="10760" max="10761" width="12.7109375" style="3" customWidth="1"/>
    <col min="10762" max="10763" width="11.7109375" style="3" customWidth="1"/>
    <col min="10764" max="10765" width="10.7109375" style="3" customWidth="1"/>
    <col min="10766" max="10767" width="9.7109375" style="3" customWidth="1"/>
    <col min="10768" max="11009" width="11.42578125" style="3"/>
    <col min="11010" max="11010" width="8" style="3" customWidth="1"/>
    <col min="11011" max="11011" width="34.28515625" style="3" customWidth="1"/>
    <col min="11012" max="11013" width="14.7109375" style="3" customWidth="1"/>
    <col min="11014" max="11015" width="14.85546875" style="3" customWidth="1"/>
    <col min="11016" max="11017" width="12.7109375" style="3" customWidth="1"/>
    <col min="11018" max="11019" width="11.7109375" style="3" customWidth="1"/>
    <col min="11020" max="11021" width="10.7109375" style="3" customWidth="1"/>
    <col min="11022" max="11023" width="9.7109375" style="3" customWidth="1"/>
    <col min="11024" max="11265" width="11.42578125" style="3"/>
    <col min="11266" max="11266" width="8" style="3" customWidth="1"/>
    <col min="11267" max="11267" width="34.28515625" style="3" customWidth="1"/>
    <col min="11268" max="11269" width="14.7109375" style="3" customWidth="1"/>
    <col min="11270" max="11271" width="14.85546875" style="3" customWidth="1"/>
    <col min="11272" max="11273" width="12.7109375" style="3" customWidth="1"/>
    <col min="11274" max="11275" width="11.7109375" style="3" customWidth="1"/>
    <col min="11276" max="11277" width="10.7109375" style="3" customWidth="1"/>
    <col min="11278" max="11279" width="9.7109375" style="3" customWidth="1"/>
    <col min="11280" max="11521" width="11.42578125" style="3"/>
    <col min="11522" max="11522" width="8" style="3" customWidth="1"/>
    <col min="11523" max="11523" width="34.28515625" style="3" customWidth="1"/>
    <col min="11524" max="11525" width="14.7109375" style="3" customWidth="1"/>
    <col min="11526" max="11527" width="14.85546875" style="3" customWidth="1"/>
    <col min="11528" max="11529" width="12.7109375" style="3" customWidth="1"/>
    <col min="11530" max="11531" width="11.7109375" style="3" customWidth="1"/>
    <col min="11532" max="11533" width="10.7109375" style="3" customWidth="1"/>
    <col min="11534" max="11535" width="9.7109375" style="3" customWidth="1"/>
    <col min="11536" max="11777" width="11.42578125" style="3"/>
    <col min="11778" max="11778" width="8" style="3" customWidth="1"/>
    <col min="11779" max="11779" width="34.28515625" style="3" customWidth="1"/>
    <col min="11780" max="11781" width="14.7109375" style="3" customWidth="1"/>
    <col min="11782" max="11783" width="14.85546875" style="3" customWidth="1"/>
    <col min="11784" max="11785" width="12.7109375" style="3" customWidth="1"/>
    <col min="11786" max="11787" width="11.7109375" style="3" customWidth="1"/>
    <col min="11788" max="11789" width="10.7109375" style="3" customWidth="1"/>
    <col min="11790" max="11791" width="9.7109375" style="3" customWidth="1"/>
    <col min="11792" max="12033" width="11.42578125" style="3"/>
    <col min="12034" max="12034" width="8" style="3" customWidth="1"/>
    <col min="12035" max="12035" width="34.28515625" style="3" customWidth="1"/>
    <col min="12036" max="12037" width="14.7109375" style="3" customWidth="1"/>
    <col min="12038" max="12039" width="14.85546875" style="3" customWidth="1"/>
    <col min="12040" max="12041" width="12.7109375" style="3" customWidth="1"/>
    <col min="12042" max="12043" width="11.7109375" style="3" customWidth="1"/>
    <col min="12044" max="12045" width="10.7109375" style="3" customWidth="1"/>
    <col min="12046" max="12047" width="9.7109375" style="3" customWidth="1"/>
    <col min="12048" max="12289" width="11.42578125" style="3"/>
    <col min="12290" max="12290" width="8" style="3" customWidth="1"/>
    <col min="12291" max="12291" width="34.28515625" style="3" customWidth="1"/>
    <col min="12292" max="12293" width="14.7109375" style="3" customWidth="1"/>
    <col min="12294" max="12295" width="14.85546875" style="3" customWidth="1"/>
    <col min="12296" max="12297" width="12.7109375" style="3" customWidth="1"/>
    <col min="12298" max="12299" width="11.7109375" style="3" customWidth="1"/>
    <col min="12300" max="12301" width="10.7109375" style="3" customWidth="1"/>
    <col min="12302" max="12303" width="9.7109375" style="3" customWidth="1"/>
    <col min="12304" max="12545" width="11.42578125" style="3"/>
    <col min="12546" max="12546" width="8" style="3" customWidth="1"/>
    <col min="12547" max="12547" width="34.28515625" style="3" customWidth="1"/>
    <col min="12548" max="12549" width="14.7109375" style="3" customWidth="1"/>
    <col min="12550" max="12551" width="14.85546875" style="3" customWidth="1"/>
    <col min="12552" max="12553" width="12.7109375" style="3" customWidth="1"/>
    <col min="12554" max="12555" width="11.7109375" style="3" customWidth="1"/>
    <col min="12556" max="12557" width="10.7109375" style="3" customWidth="1"/>
    <col min="12558" max="12559" width="9.7109375" style="3" customWidth="1"/>
    <col min="12560" max="12801" width="11.42578125" style="3"/>
    <col min="12802" max="12802" width="8" style="3" customWidth="1"/>
    <col min="12803" max="12803" width="34.28515625" style="3" customWidth="1"/>
    <col min="12804" max="12805" width="14.7109375" style="3" customWidth="1"/>
    <col min="12806" max="12807" width="14.85546875" style="3" customWidth="1"/>
    <col min="12808" max="12809" width="12.7109375" style="3" customWidth="1"/>
    <col min="12810" max="12811" width="11.7109375" style="3" customWidth="1"/>
    <col min="12812" max="12813" width="10.7109375" style="3" customWidth="1"/>
    <col min="12814" max="12815" width="9.7109375" style="3" customWidth="1"/>
    <col min="12816" max="13057" width="11.42578125" style="3"/>
    <col min="13058" max="13058" width="8" style="3" customWidth="1"/>
    <col min="13059" max="13059" width="34.28515625" style="3" customWidth="1"/>
    <col min="13060" max="13061" width="14.7109375" style="3" customWidth="1"/>
    <col min="13062" max="13063" width="14.85546875" style="3" customWidth="1"/>
    <col min="13064" max="13065" width="12.7109375" style="3" customWidth="1"/>
    <col min="13066" max="13067" width="11.7109375" style="3" customWidth="1"/>
    <col min="13068" max="13069" width="10.7109375" style="3" customWidth="1"/>
    <col min="13070" max="13071" width="9.7109375" style="3" customWidth="1"/>
    <col min="13072" max="13313" width="11.42578125" style="3"/>
    <col min="13314" max="13314" width="8" style="3" customWidth="1"/>
    <col min="13315" max="13315" width="34.28515625" style="3" customWidth="1"/>
    <col min="13316" max="13317" width="14.7109375" style="3" customWidth="1"/>
    <col min="13318" max="13319" width="14.85546875" style="3" customWidth="1"/>
    <col min="13320" max="13321" width="12.7109375" style="3" customWidth="1"/>
    <col min="13322" max="13323" width="11.7109375" style="3" customWidth="1"/>
    <col min="13324" max="13325" width="10.7109375" style="3" customWidth="1"/>
    <col min="13326" max="13327" width="9.7109375" style="3" customWidth="1"/>
    <col min="13328" max="13569" width="11.42578125" style="3"/>
    <col min="13570" max="13570" width="8" style="3" customWidth="1"/>
    <col min="13571" max="13571" width="34.28515625" style="3" customWidth="1"/>
    <col min="13572" max="13573" width="14.7109375" style="3" customWidth="1"/>
    <col min="13574" max="13575" width="14.85546875" style="3" customWidth="1"/>
    <col min="13576" max="13577" width="12.7109375" style="3" customWidth="1"/>
    <col min="13578" max="13579" width="11.7109375" style="3" customWidth="1"/>
    <col min="13580" max="13581" width="10.7109375" style="3" customWidth="1"/>
    <col min="13582" max="13583" width="9.7109375" style="3" customWidth="1"/>
    <col min="13584" max="13825" width="11.42578125" style="3"/>
    <col min="13826" max="13826" width="8" style="3" customWidth="1"/>
    <col min="13827" max="13827" width="34.28515625" style="3" customWidth="1"/>
    <col min="13828" max="13829" width="14.7109375" style="3" customWidth="1"/>
    <col min="13830" max="13831" width="14.85546875" style="3" customWidth="1"/>
    <col min="13832" max="13833" width="12.7109375" style="3" customWidth="1"/>
    <col min="13834" max="13835" width="11.7109375" style="3" customWidth="1"/>
    <col min="13836" max="13837" width="10.7109375" style="3" customWidth="1"/>
    <col min="13838" max="13839" width="9.7109375" style="3" customWidth="1"/>
    <col min="13840" max="14081" width="11.42578125" style="3"/>
    <col min="14082" max="14082" width="8" style="3" customWidth="1"/>
    <col min="14083" max="14083" width="34.28515625" style="3" customWidth="1"/>
    <col min="14084" max="14085" width="14.7109375" style="3" customWidth="1"/>
    <col min="14086" max="14087" width="14.85546875" style="3" customWidth="1"/>
    <col min="14088" max="14089" width="12.7109375" style="3" customWidth="1"/>
    <col min="14090" max="14091" width="11.7109375" style="3" customWidth="1"/>
    <col min="14092" max="14093" width="10.7109375" style="3" customWidth="1"/>
    <col min="14094" max="14095" width="9.7109375" style="3" customWidth="1"/>
    <col min="14096" max="14337" width="11.42578125" style="3"/>
    <col min="14338" max="14338" width="8" style="3" customWidth="1"/>
    <col min="14339" max="14339" width="34.28515625" style="3" customWidth="1"/>
    <col min="14340" max="14341" width="14.7109375" style="3" customWidth="1"/>
    <col min="14342" max="14343" width="14.85546875" style="3" customWidth="1"/>
    <col min="14344" max="14345" width="12.7109375" style="3" customWidth="1"/>
    <col min="14346" max="14347" width="11.7109375" style="3" customWidth="1"/>
    <col min="14348" max="14349" width="10.7109375" style="3" customWidth="1"/>
    <col min="14350" max="14351" width="9.7109375" style="3" customWidth="1"/>
    <col min="14352" max="14593" width="11.42578125" style="3"/>
    <col min="14594" max="14594" width="8" style="3" customWidth="1"/>
    <col min="14595" max="14595" width="34.28515625" style="3" customWidth="1"/>
    <col min="14596" max="14597" width="14.7109375" style="3" customWidth="1"/>
    <col min="14598" max="14599" width="14.85546875" style="3" customWidth="1"/>
    <col min="14600" max="14601" width="12.7109375" style="3" customWidth="1"/>
    <col min="14602" max="14603" width="11.7109375" style="3" customWidth="1"/>
    <col min="14604" max="14605" width="10.7109375" style="3" customWidth="1"/>
    <col min="14606" max="14607" width="9.7109375" style="3" customWidth="1"/>
    <col min="14608" max="14849" width="11.42578125" style="3"/>
    <col min="14850" max="14850" width="8" style="3" customWidth="1"/>
    <col min="14851" max="14851" width="34.28515625" style="3" customWidth="1"/>
    <col min="14852" max="14853" width="14.7109375" style="3" customWidth="1"/>
    <col min="14854" max="14855" width="14.85546875" style="3" customWidth="1"/>
    <col min="14856" max="14857" width="12.7109375" style="3" customWidth="1"/>
    <col min="14858" max="14859" width="11.7109375" style="3" customWidth="1"/>
    <col min="14860" max="14861" width="10.7109375" style="3" customWidth="1"/>
    <col min="14862" max="14863" width="9.7109375" style="3" customWidth="1"/>
    <col min="14864" max="15105" width="11.42578125" style="3"/>
    <col min="15106" max="15106" width="8" style="3" customWidth="1"/>
    <col min="15107" max="15107" width="34.28515625" style="3" customWidth="1"/>
    <col min="15108" max="15109" width="14.7109375" style="3" customWidth="1"/>
    <col min="15110" max="15111" width="14.85546875" style="3" customWidth="1"/>
    <col min="15112" max="15113" width="12.7109375" style="3" customWidth="1"/>
    <col min="15114" max="15115" width="11.7109375" style="3" customWidth="1"/>
    <col min="15116" max="15117" width="10.7109375" style="3" customWidth="1"/>
    <col min="15118" max="15119" width="9.7109375" style="3" customWidth="1"/>
    <col min="15120" max="15361" width="11.42578125" style="3"/>
    <col min="15362" max="15362" width="8" style="3" customWidth="1"/>
    <col min="15363" max="15363" width="34.28515625" style="3" customWidth="1"/>
    <col min="15364" max="15365" width="14.7109375" style="3" customWidth="1"/>
    <col min="15366" max="15367" width="14.85546875" style="3" customWidth="1"/>
    <col min="15368" max="15369" width="12.7109375" style="3" customWidth="1"/>
    <col min="15370" max="15371" width="11.7109375" style="3" customWidth="1"/>
    <col min="15372" max="15373" width="10.7109375" style="3" customWidth="1"/>
    <col min="15374" max="15375" width="9.7109375" style="3" customWidth="1"/>
    <col min="15376" max="15617" width="11.42578125" style="3"/>
    <col min="15618" max="15618" width="8" style="3" customWidth="1"/>
    <col min="15619" max="15619" width="34.28515625" style="3" customWidth="1"/>
    <col min="15620" max="15621" width="14.7109375" style="3" customWidth="1"/>
    <col min="15622" max="15623" width="14.85546875" style="3" customWidth="1"/>
    <col min="15624" max="15625" width="12.7109375" style="3" customWidth="1"/>
    <col min="15626" max="15627" width="11.7109375" style="3" customWidth="1"/>
    <col min="15628" max="15629" width="10.7109375" style="3" customWidth="1"/>
    <col min="15630" max="15631" width="9.7109375" style="3" customWidth="1"/>
    <col min="15632" max="15873" width="11.42578125" style="3"/>
    <col min="15874" max="15874" width="8" style="3" customWidth="1"/>
    <col min="15875" max="15875" width="34.28515625" style="3" customWidth="1"/>
    <col min="15876" max="15877" width="14.7109375" style="3" customWidth="1"/>
    <col min="15878" max="15879" width="14.85546875" style="3" customWidth="1"/>
    <col min="15880" max="15881" width="12.7109375" style="3" customWidth="1"/>
    <col min="15882" max="15883" width="11.7109375" style="3" customWidth="1"/>
    <col min="15884" max="15885" width="10.7109375" style="3" customWidth="1"/>
    <col min="15886" max="15887" width="9.7109375" style="3" customWidth="1"/>
    <col min="15888" max="16129" width="11.42578125" style="3"/>
    <col min="16130" max="16130" width="8" style="3" customWidth="1"/>
    <col min="16131" max="16131" width="34.28515625" style="3" customWidth="1"/>
    <col min="16132" max="16133" width="14.7109375" style="3" customWidth="1"/>
    <col min="16134" max="16135" width="14.85546875" style="3" customWidth="1"/>
    <col min="16136" max="16137" width="12.7109375" style="3" customWidth="1"/>
    <col min="16138" max="16139" width="11.7109375" style="3" customWidth="1"/>
    <col min="16140" max="16141" width="10.7109375" style="3" customWidth="1"/>
    <col min="16142" max="16143" width="9.7109375" style="3" customWidth="1"/>
    <col min="16144" max="16384" width="11.42578125" style="3"/>
  </cols>
  <sheetData>
    <row r="1" spans="1:24" ht="18" customHeight="1" x14ac:dyDescent="0.2">
      <c r="A1" s="242" t="s">
        <v>332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4"/>
    </row>
    <row r="2" spans="1:24" ht="12.75" customHeight="1" x14ac:dyDescent="0.2">
      <c r="A2" s="55"/>
      <c r="B2" s="116"/>
      <c r="C2" s="116"/>
      <c r="D2" s="116" t="s">
        <v>265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</row>
    <row r="3" spans="1:24" s="50" customFormat="1" ht="25.5" x14ac:dyDescent="0.2">
      <c r="A3" s="117" t="s">
        <v>29</v>
      </c>
      <c r="B3" s="117" t="s">
        <v>42</v>
      </c>
      <c r="C3" s="4" t="s">
        <v>327</v>
      </c>
      <c r="D3" s="4" t="s">
        <v>266</v>
      </c>
      <c r="E3" s="4" t="s">
        <v>267</v>
      </c>
      <c r="F3" s="4" t="s">
        <v>275</v>
      </c>
      <c r="G3" s="4" t="s">
        <v>275</v>
      </c>
      <c r="H3" s="4" t="s">
        <v>322</v>
      </c>
      <c r="I3" s="4" t="s">
        <v>333</v>
      </c>
      <c r="J3" s="117" t="s">
        <v>321</v>
      </c>
      <c r="K3" s="117" t="s">
        <v>334</v>
      </c>
      <c r="L3" s="117" t="s">
        <v>45</v>
      </c>
      <c r="M3" s="117" t="s">
        <v>45</v>
      </c>
      <c r="N3" s="117" t="s">
        <v>45</v>
      </c>
      <c r="O3" s="117" t="s">
        <v>45</v>
      </c>
    </row>
    <row r="4" spans="1:24" ht="12.75" customHeight="1" x14ac:dyDescent="0.2">
      <c r="A4" s="55"/>
      <c r="B4" s="60">
        <v>7.5345000000000004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1:24" s="50" customFormat="1" x14ac:dyDescent="0.2">
      <c r="A5" s="55"/>
      <c r="B5" s="119" t="s">
        <v>45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</row>
    <row r="6" spans="1:24" ht="12.75" customHeight="1" x14ac:dyDescent="0.2">
      <c r="A6" s="55"/>
      <c r="B6" s="60" t="s">
        <v>45</v>
      </c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21"/>
      <c r="Q6" s="121"/>
      <c r="R6" s="121"/>
      <c r="S6" s="121"/>
      <c r="T6" s="121"/>
      <c r="U6" s="121"/>
      <c r="V6" s="121"/>
      <c r="W6" s="121"/>
      <c r="X6" s="121"/>
    </row>
    <row r="7" spans="1:24" s="50" customFormat="1" x14ac:dyDescent="0.2">
      <c r="A7" s="122"/>
      <c r="B7" s="56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</row>
    <row r="8" spans="1:24" s="46" customFormat="1" ht="21" customHeight="1" x14ac:dyDescent="0.2">
      <c r="A8" s="42"/>
      <c r="B8" s="43" t="s">
        <v>132</v>
      </c>
      <c r="C8" s="44">
        <f>(C9+C57+C64+C176+C204+C169)</f>
        <v>957047.10000000021</v>
      </c>
      <c r="D8" s="44">
        <f>(D9+D57+D64+D176+D196+D204+D169)</f>
        <v>1132953.5894883533</v>
      </c>
      <c r="E8" s="44">
        <f>(E9+E57+E64+E176+E196+E204+E169)</f>
        <v>692487.3649386157</v>
      </c>
      <c r="F8" s="44">
        <f t="shared" ref="F8:G8" si="0">(F9+F57+F64+F176+F196+F204+F169)</f>
        <v>963021.47388811456</v>
      </c>
      <c r="G8" s="44">
        <f t="shared" si="0"/>
        <v>973284.48355431668</v>
      </c>
      <c r="H8" s="44">
        <f>(H9+H57+H64+H176+H204+H169)</f>
        <v>1214799.3359021833</v>
      </c>
      <c r="I8" s="203">
        <f>(I9+I57+I64++I204)</f>
        <v>2225798.0012343219</v>
      </c>
      <c r="J8" s="203">
        <f>(J9+J57+J64++J204)</f>
        <v>1224298.0012343219</v>
      </c>
      <c r="K8" s="203">
        <f>(K9+K57+K64++K204)</f>
        <v>1224297.996299688</v>
      </c>
      <c r="L8" s="45">
        <f>L9+L57+L64+L176+L196+L204+L169</f>
        <v>0</v>
      </c>
      <c r="M8" s="44">
        <f>M9+M57+M64+M176+M196+M204+M169</f>
        <v>0</v>
      </c>
      <c r="N8" s="44">
        <f>N9+N57+N64+N176+N196+N204+N169</f>
        <v>0</v>
      </c>
      <c r="O8" s="44">
        <f>O9+O57+O64+O176+O196+O204+O169</f>
        <v>0</v>
      </c>
    </row>
    <row r="9" spans="1:24" s="50" customFormat="1" ht="51" x14ac:dyDescent="0.2">
      <c r="A9" s="47" t="s">
        <v>133</v>
      </c>
      <c r="B9" s="48" t="s">
        <v>134</v>
      </c>
      <c r="C9" s="49">
        <f t="shared" ref="C9:F9" si="1">(SUM(C10+C46+C55))</f>
        <v>38978.51</v>
      </c>
      <c r="D9" s="49">
        <f t="shared" si="1"/>
        <v>29191.296038224169</v>
      </c>
      <c r="E9" s="49">
        <f t="shared" si="1"/>
        <v>29211.732444754132</v>
      </c>
      <c r="F9" s="49">
        <f t="shared" si="1"/>
        <v>31519.995780078305</v>
      </c>
      <c r="G9" s="49">
        <f t="shared" ref="G9:I9" si="2">(SUM(G10+G46+G55))</f>
        <v>35783</v>
      </c>
      <c r="H9" s="49">
        <f t="shared" ref="H9" si="3">(SUM(H10+H46+H55))</f>
        <v>35629</v>
      </c>
      <c r="I9" s="70">
        <f t="shared" si="2"/>
        <v>35629</v>
      </c>
      <c r="J9" s="70">
        <f t="shared" ref="J9:K9" si="4">(SUM(J10+J46+J55))</f>
        <v>35629</v>
      </c>
      <c r="K9" s="70">
        <f t="shared" si="4"/>
        <v>35629</v>
      </c>
      <c r="L9" s="49">
        <f t="shared" ref="L9:O9" si="5">SUM(L10+L46+L55)</f>
        <v>0</v>
      </c>
      <c r="M9" s="49">
        <f t="shared" si="5"/>
        <v>0</v>
      </c>
      <c r="N9" s="49">
        <f t="shared" si="5"/>
        <v>0</v>
      </c>
      <c r="O9" s="49">
        <f t="shared" si="5"/>
        <v>0</v>
      </c>
    </row>
    <row r="10" spans="1:24" s="50" customFormat="1" ht="51" x14ac:dyDescent="0.2">
      <c r="A10" s="51" t="s">
        <v>43</v>
      </c>
      <c r="B10" s="52" t="s">
        <v>135</v>
      </c>
      <c r="C10" s="53">
        <f t="shared" ref="C10:F10" si="6">(SUM(C12))</f>
        <v>33506.51</v>
      </c>
      <c r="D10" s="53">
        <f t="shared" si="6"/>
        <v>23768.664144933307</v>
      </c>
      <c r="E10" s="53">
        <f t="shared" si="6"/>
        <v>23820.09</v>
      </c>
      <c r="F10" s="53">
        <f t="shared" si="6"/>
        <v>26138.995780078305</v>
      </c>
      <c r="G10" s="53">
        <f t="shared" ref="G10:I10" si="7">(SUM(G12))</f>
        <v>30311</v>
      </c>
      <c r="H10" s="53">
        <f t="shared" ref="H10" si="8">(SUM(H12))</f>
        <v>29709</v>
      </c>
      <c r="I10" s="198">
        <f t="shared" si="7"/>
        <v>29709</v>
      </c>
      <c r="J10" s="198">
        <f t="shared" ref="J10:K10" si="9">(SUM(J12))</f>
        <v>29709</v>
      </c>
      <c r="K10" s="198">
        <f t="shared" si="9"/>
        <v>29709</v>
      </c>
      <c r="L10" s="53">
        <f t="shared" ref="L10:O10" si="10">SUM(L12)</f>
        <v>0</v>
      </c>
      <c r="M10" s="53">
        <f t="shared" si="10"/>
        <v>0</v>
      </c>
      <c r="N10" s="53">
        <f t="shared" si="10"/>
        <v>0</v>
      </c>
      <c r="O10" s="53">
        <f t="shared" si="10"/>
        <v>0</v>
      </c>
    </row>
    <row r="11" spans="1:24" s="50" customFormat="1" x14ac:dyDescent="0.2">
      <c r="A11" s="54" t="s">
        <v>136</v>
      </c>
      <c r="B11" s="52" t="s">
        <v>137</v>
      </c>
      <c r="C11" s="53">
        <v>0</v>
      </c>
      <c r="D11" s="53">
        <v>0</v>
      </c>
      <c r="E11" s="53">
        <v>0</v>
      </c>
      <c r="F11" s="53">
        <v>0</v>
      </c>
      <c r="G11" s="53">
        <v>0</v>
      </c>
      <c r="H11" s="53">
        <v>0</v>
      </c>
      <c r="I11" s="53">
        <v>0</v>
      </c>
      <c r="J11" s="53">
        <v>0</v>
      </c>
      <c r="K11" s="53">
        <v>0</v>
      </c>
      <c r="L11" s="53"/>
      <c r="M11" s="53"/>
      <c r="N11" s="53"/>
      <c r="O11" s="53"/>
    </row>
    <row r="12" spans="1:24" s="50" customFormat="1" x14ac:dyDescent="0.2">
      <c r="A12" s="55">
        <v>3</v>
      </c>
      <c r="B12" s="56" t="s">
        <v>22</v>
      </c>
      <c r="C12" s="57">
        <f>(SUM(C13+C40+C43))</f>
        <v>33506.51</v>
      </c>
      <c r="D12" s="57">
        <f>(SUM(D13+D40+D43))</f>
        <v>23768.664144933307</v>
      </c>
      <c r="E12" s="57">
        <v>23820.09</v>
      </c>
      <c r="F12" s="57">
        <f t="shared" ref="F12:I12" si="11">(SUM(F13+F40+F43))</f>
        <v>26138.995780078305</v>
      </c>
      <c r="G12" s="57">
        <f t="shared" si="11"/>
        <v>30311</v>
      </c>
      <c r="H12" s="57">
        <f t="shared" si="11"/>
        <v>29709</v>
      </c>
      <c r="I12" s="57">
        <f t="shared" si="11"/>
        <v>29709</v>
      </c>
      <c r="J12" s="57">
        <f t="shared" ref="J12:K12" si="12">(SUM(J13+J40+J43))</f>
        <v>29709</v>
      </c>
      <c r="K12" s="57">
        <f t="shared" si="12"/>
        <v>29709</v>
      </c>
      <c r="L12" s="57">
        <f t="shared" ref="L12:N12" si="13">SUM(L13+L40+L43)</f>
        <v>0</v>
      </c>
      <c r="M12" s="57">
        <f t="shared" si="13"/>
        <v>0</v>
      </c>
      <c r="N12" s="57">
        <f t="shared" si="13"/>
        <v>0</v>
      </c>
      <c r="O12" s="57">
        <f>SUM(O13+O40+O43)</f>
        <v>0</v>
      </c>
    </row>
    <row r="13" spans="1:24" s="50" customFormat="1" x14ac:dyDescent="0.2">
      <c r="A13" s="55">
        <v>32</v>
      </c>
      <c r="B13" s="56" t="s">
        <v>30</v>
      </c>
      <c r="C13" s="57">
        <f t="shared" ref="C13:F13" si="14">(SUM(C14+C18+C25+C34))</f>
        <v>32706.510000000002</v>
      </c>
      <c r="D13" s="57">
        <f t="shared" si="14"/>
        <v>23304.134315482115</v>
      </c>
      <c r="E13" s="57">
        <f t="shared" si="14"/>
        <v>23289.205704426306</v>
      </c>
      <c r="F13" s="57">
        <f t="shared" si="14"/>
        <v>25538.995780078305</v>
      </c>
      <c r="G13" s="57">
        <f t="shared" ref="G13:I13" si="15">(SUM(G14+G18+G25+G34))</f>
        <v>29511</v>
      </c>
      <c r="H13" s="57">
        <f t="shared" ref="H13" si="16">(SUM(H14+H18+H25+H34))</f>
        <v>28909</v>
      </c>
      <c r="I13" s="57">
        <f t="shared" si="15"/>
        <v>28909</v>
      </c>
      <c r="J13" s="57">
        <f t="shared" ref="J13:K13" si="17">(SUM(J14+J18+J25+J34))</f>
        <v>28909</v>
      </c>
      <c r="K13" s="57">
        <f t="shared" si="17"/>
        <v>28909</v>
      </c>
      <c r="L13" s="57">
        <f t="shared" ref="L13:N13" si="18">SUM(L14+L18+L25+L34)</f>
        <v>0</v>
      </c>
      <c r="M13" s="57">
        <f t="shared" si="18"/>
        <v>0</v>
      </c>
      <c r="N13" s="57">
        <f t="shared" si="18"/>
        <v>0</v>
      </c>
      <c r="O13" s="57">
        <f>SUM(O14+O18+O25+O34)</f>
        <v>0</v>
      </c>
    </row>
    <row r="14" spans="1:24" s="58" customFormat="1" x14ac:dyDescent="0.2">
      <c r="A14" s="55">
        <v>321</v>
      </c>
      <c r="B14" s="56" t="s">
        <v>84</v>
      </c>
      <c r="C14" s="57">
        <f t="shared" ref="C14:F14" si="19">(SUM(C15:C17))</f>
        <v>1399</v>
      </c>
      <c r="D14" s="57">
        <f t="shared" si="19"/>
        <v>1089.5215342756653</v>
      </c>
      <c r="E14" s="57">
        <f t="shared" si="19"/>
        <v>1089.5215342756653</v>
      </c>
      <c r="F14" s="57">
        <f t="shared" si="19"/>
        <v>1100</v>
      </c>
      <c r="G14" s="57">
        <f t="shared" ref="G14:I14" si="20">(SUM(G15:G17))</f>
        <v>1300</v>
      </c>
      <c r="H14" s="57">
        <f t="shared" ref="H14" si="21">(SUM(H15:H17))</f>
        <v>1300</v>
      </c>
      <c r="I14" s="57">
        <f t="shared" si="20"/>
        <v>1300</v>
      </c>
      <c r="J14" s="57">
        <f t="shared" ref="J14:K14" si="22">(SUM(J15:J17))</f>
        <v>1300</v>
      </c>
      <c r="K14" s="57">
        <f t="shared" si="22"/>
        <v>1300</v>
      </c>
      <c r="L14" s="57">
        <f t="shared" ref="L14:N14" si="23">SUM(L15:L17)</f>
        <v>0</v>
      </c>
      <c r="M14" s="57">
        <f t="shared" si="23"/>
        <v>0</v>
      </c>
      <c r="N14" s="57">
        <f t="shared" si="23"/>
        <v>0</v>
      </c>
      <c r="O14" s="57">
        <f>SUM(O15:O17)</f>
        <v>0</v>
      </c>
    </row>
    <row r="15" spans="1:24" x14ac:dyDescent="0.2">
      <c r="A15" s="59">
        <v>3211</v>
      </c>
      <c r="B15" s="60" t="s">
        <v>85</v>
      </c>
      <c r="C15" s="181">
        <v>1399</v>
      </c>
      <c r="D15" s="61">
        <v>1089.5215342756653</v>
      </c>
      <c r="E15" s="61">
        <v>1089.5215342756653</v>
      </c>
      <c r="F15" s="61">
        <v>1100</v>
      </c>
      <c r="G15" s="61">
        <v>1300</v>
      </c>
      <c r="H15" s="61">
        <v>1300</v>
      </c>
      <c r="I15" s="61">
        <v>1300</v>
      </c>
      <c r="J15" s="61">
        <v>1300</v>
      </c>
      <c r="K15" s="61">
        <v>1300</v>
      </c>
      <c r="L15" s="61"/>
      <c r="M15" s="61"/>
      <c r="N15" s="61"/>
      <c r="O15" s="61"/>
    </row>
    <row r="16" spans="1:24" x14ac:dyDescent="0.2">
      <c r="A16" s="59">
        <v>3213</v>
      </c>
      <c r="B16" s="60" t="s">
        <v>138</v>
      </c>
      <c r="C16" s="61">
        <f>(D16+E16+J16+K16+L16+M16+N16+O16)</f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/>
      <c r="M16" s="61"/>
      <c r="N16" s="61"/>
      <c r="O16" s="61"/>
    </row>
    <row r="17" spans="1:15" x14ac:dyDescent="0.2">
      <c r="A17" s="59">
        <v>3214</v>
      </c>
      <c r="B17" s="60" t="s">
        <v>139</v>
      </c>
      <c r="C17" s="61">
        <f>(D17+E17+J17+K17+L17+M17+N17+O17)</f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/>
      <c r="M17" s="61"/>
      <c r="N17" s="61"/>
      <c r="O17" s="61"/>
    </row>
    <row r="18" spans="1:15" s="58" customFormat="1" x14ac:dyDescent="0.2">
      <c r="A18" s="55">
        <v>322</v>
      </c>
      <c r="B18" s="56" t="s">
        <v>140</v>
      </c>
      <c r="C18" s="57">
        <f t="shared" ref="C18:F18" si="24">(SUM(C19:C24))</f>
        <v>20018.04</v>
      </c>
      <c r="D18" s="57">
        <f t="shared" si="24"/>
        <v>15277.32430818236</v>
      </c>
      <c r="E18" s="57">
        <f t="shared" si="24"/>
        <v>14933.572234388479</v>
      </c>
      <c r="F18" s="57">
        <f t="shared" si="24"/>
        <v>15363.122967681995</v>
      </c>
      <c r="G18" s="57">
        <f t="shared" ref="G18:I18" si="25">(SUM(G19:G24))</f>
        <v>18791</v>
      </c>
      <c r="H18" s="57">
        <f t="shared" ref="H18" si="26">(SUM(H19:H24))</f>
        <v>18189</v>
      </c>
      <c r="I18" s="57">
        <f t="shared" si="25"/>
        <v>18189</v>
      </c>
      <c r="J18" s="57">
        <f t="shared" ref="J18:K18" si="27">(SUM(J19:J24))</f>
        <v>18189</v>
      </c>
      <c r="K18" s="57">
        <f t="shared" si="27"/>
        <v>18189</v>
      </c>
      <c r="L18" s="57">
        <f t="shared" ref="L18:N18" si="28">SUM(L19:L24)</f>
        <v>0</v>
      </c>
      <c r="M18" s="57">
        <f t="shared" si="28"/>
        <v>0</v>
      </c>
      <c r="N18" s="57">
        <f t="shared" si="28"/>
        <v>0</v>
      </c>
      <c r="O18" s="57">
        <f>SUM(O19:O24)</f>
        <v>0</v>
      </c>
    </row>
    <row r="19" spans="1:15" ht="25.5" x14ac:dyDescent="0.2">
      <c r="A19" s="59">
        <v>3221</v>
      </c>
      <c r="B19" s="60" t="s">
        <v>141</v>
      </c>
      <c r="C19" s="181">
        <v>2605.98</v>
      </c>
      <c r="D19" s="61">
        <v>2057.2035304267038</v>
      </c>
      <c r="E19" s="61">
        <v>2057.2035304267038</v>
      </c>
      <c r="F19" s="61">
        <v>2400</v>
      </c>
      <c r="G19" s="61">
        <v>2400</v>
      </c>
      <c r="H19" s="61">
        <v>2400</v>
      </c>
      <c r="I19" s="61">
        <v>2400</v>
      </c>
      <c r="J19" s="61">
        <v>2400</v>
      </c>
      <c r="K19" s="61">
        <v>2400</v>
      </c>
      <c r="L19" s="61"/>
      <c r="M19" s="61"/>
      <c r="N19" s="61"/>
      <c r="O19" s="61"/>
    </row>
    <row r="20" spans="1:15" x14ac:dyDescent="0.2">
      <c r="A20" s="59">
        <v>3222</v>
      </c>
      <c r="B20" s="60" t="s">
        <v>90</v>
      </c>
      <c r="C20" s="181">
        <v>316.77</v>
      </c>
      <c r="D20" s="61">
        <v>391.26683920631757</v>
      </c>
      <c r="E20" s="61">
        <v>391.26683920631757</v>
      </c>
      <c r="F20" s="61">
        <v>391.26683920631757</v>
      </c>
      <c r="G20" s="61">
        <v>190</v>
      </c>
      <c r="H20" s="61">
        <v>0</v>
      </c>
      <c r="I20" s="197">
        <v>0</v>
      </c>
      <c r="J20" s="197">
        <v>0</v>
      </c>
      <c r="K20" s="197">
        <v>0</v>
      </c>
      <c r="L20" s="61"/>
      <c r="M20" s="61"/>
      <c r="N20" s="61"/>
      <c r="O20" s="61"/>
    </row>
    <row r="21" spans="1:15" x14ac:dyDescent="0.2">
      <c r="A21" s="59">
        <v>3223</v>
      </c>
      <c r="B21" s="60" t="s">
        <v>91</v>
      </c>
      <c r="C21" s="181">
        <v>16191.98</v>
      </c>
      <c r="D21" s="61">
        <v>11625.190789037095</v>
      </c>
      <c r="E21" s="61">
        <v>11281.438715243214</v>
      </c>
      <c r="F21" s="61">
        <v>11100</v>
      </c>
      <c r="G21" s="61">
        <v>15001</v>
      </c>
      <c r="H21" s="61">
        <v>15001</v>
      </c>
      <c r="I21" s="61">
        <v>15001</v>
      </c>
      <c r="J21" s="61">
        <v>15001</v>
      </c>
      <c r="K21" s="61">
        <v>15001</v>
      </c>
      <c r="L21" s="61"/>
      <c r="M21" s="61"/>
      <c r="N21" s="61"/>
      <c r="O21" s="61"/>
    </row>
    <row r="22" spans="1:15" ht="25.5" x14ac:dyDescent="0.2">
      <c r="A22" s="59">
        <v>3224</v>
      </c>
      <c r="B22" s="60" t="s">
        <v>142</v>
      </c>
      <c r="C22" s="181">
        <v>498.13</v>
      </c>
      <c r="D22" s="61">
        <v>871.85612847567847</v>
      </c>
      <c r="E22" s="61">
        <v>871.85612847567847</v>
      </c>
      <c r="F22" s="61">
        <v>871.85612847567847</v>
      </c>
      <c r="G22" s="61">
        <v>500</v>
      </c>
      <c r="H22" s="61">
        <v>88</v>
      </c>
      <c r="I22" s="197">
        <v>88</v>
      </c>
      <c r="J22" s="197">
        <v>88</v>
      </c>
      <c r="K22" s="197">
        <v>88</v>
      </c>
      <c r="L22" s="61"/>
      <c r="M22" s="61"/>
      <c r="N22" s="61"/>
      <c r="O22" s="61"/>
    </row>
    <row r="23" spans="1:15" x14ac:dyDescent="0.2">
      <c r="A23" s="59">
        <v>3225</v>
      </c>
      <c r="B23" s="60" t="s">
        <v>143</v>
      </c>
      <c r="C23" s="181">
        <v>111.43</v>
      </c>
      <c r="D23" s="61">
        <v>132.72280841462606</v>
      </c>
      <c r="E23" s="61">
        <v>132.72280841462606</v>
      </c>
      <c r="F23" s="61">
        <v>300</v>
      </c>
      <c r="G23" s="61">
        <v>400</v>
      </c>
      <c r="H23" s="61">
        <v>400</v>
      </c>
      <c r="I23" s="61">
        <v>400</v>
      </c>
      <c r="J23" s="61">
        <v>400</v>
      </c>
      <c r="K23" s="61">
        <v>400</v>
      </c>
      <c r="L23" s="61"/>
      <c r="M23" s="61"/>
      <c r="N23" s="61"/>
      <c r="O23" s="61"/>
    </row>
    <row r="24" spans="1:15" ht="25.5" x14ac:dyDescent="0.2">
      <c r="A24" s="59">
        <v>3227</v>
      </c>
      <c r="B24" s="60" t="s">
        <v>144</v>
      </c>
      <c r="C24" s="181">
        <v>293.75</v>
      </c>
      <c r="D24" s="61">
        <v>199.08421262193906</v>
      </c>
      <c r="E24" s="61">
        <v>199.08421262193906</v>
      </c>
      <c r="F24" s="61">
        <v>300</v>
      </c>
      <c r="G24" s="61">
        <v>300</v>
      </c>
      <c r="H24" s="61">
        <v>300</v>
      </c>
      <c r="I24" s="61">
        <v>300</v>
      </c>
      <c r="J24" s="61">
        <v>300</v>
      </c>
      <c r="K24" s="61">
        <v>300</v>
      </c>
      <c r="L24" s="61"/>
      <c r="M24" s="61"/>
      <c r="N24" s="61"/>
      <c r="O24" s="61"/>
    </row>
    <row r="25" spans="1:15" s="58" customFormat="1" x14ac:dyDescent="0.2">
      <c r="A25" s="55">
        <v>323</v>
      </c>
      <c r="B25" s="56" t="s">
        <v>95</v>
      </c>
      <c r="C25" s="191">
        <f>(SUM(C26:C33))</f>
        <v>7271.37</v>
      </c>
      <c r="D25" s="57">
        <f>(SUM(D26:D33))</f>
        <v>4200.6768863229136</v>
      </c>
      <c r="E25" s="57">
        <v>4446.21</v>
      </c>
      <c r="F25" s="57">
        <f t="shared" ref="F25:I25" si="29">(SUM(F26:F33))</f>
        <v>6108.1442126219399</v>
      </c>
      <c r="G25" s="57">
        <f t="shared" si="29"/>
        <v>6370</v>
      </c>
      <c r="H25" s="57">
        <f t="shared" si="29"/>
        <v>6370</v>
      </c>
      <c r="I25" s="57">
        <f t="shared" si="29"/>
        <v>6370</v>
      </c>
      <c r="J25" s="57">
        <f t="shared" ref="J25:K25" si="30">(SUM(J26:J33))</f>
        <v>6370</v>
      </c>
      <c r="K25" s="57">
        <f t="shared" si="30"/>
        <v>6370</v>
      </c>
      <c r="L25" s="57">
        <f t="shared" ref="L25:O25" si="31">SUM(L26:L33)</f>
        <v>0</v>
      </c>
      <c r="M25" s="57">
        <f t="shared" si="31"/>
        <v>0</v>
      </c>
      <c r="N25" s="57">
        <f t="shared" si="31"/>
        <v>0</v>
      </c>
      <c r="O25" s="57">
        <f t="shared" si="31"/>
        <v>0</v>
      </c>
    </row>
    <row r="26" spans="1:15" x14ac:dyDescent="0.2">
      <c r="A26" s="59">
        <v>3231</v>
      </c>
      <c r="B26" s="60" t="s">
        <v>145</v>
      </c>
      <c r="C26" s="181">
        <v>905.17</v>
      </c>
      <c r="D26" s="61">
        <v>729.97544628044329</v>
      </c>
      <c r="E26" s="61">
        <v>796.33685048775624</v>
      </c>
      <c r="F26" s="61">
        <v>979.08</v>
      </c>
      <c r="G26" s="61">
        <v>980</v>
      </c>
      <c r="H26" s="61">
        <v>980</v>
      </c>
      <c r="I26" s="61">
        <v>980</v>
      </c>
      <c r="J26" s="61">
        <v>980</v>
      </c>
      <c r="K26" s="61">
        <v>980</v>
      </c>
      <c r="L26" s="61"/>
      <c r="M26" s="61"/>
      <c r="N26" s="61"/>
      <c r="O26" s="61"/>
    </row>
    <row r="27" spans="1:15" x14ac:dyDescent="0.2">
      <c r="A27" s="59">
        <v>3233</v>
      </c>
      <c r="B27" s="60" t="s">
        <v>146</v>
      </c>
      <c r="C27" s="181">
        <v>0</v>
      </c>
      <c r="D27" s="61">
        <v>66.361404207313029</v>
      </c>
      <c r="E27" s="61">
        <v>66.361404207313029</v>
      </c>
      <c r="F27" s="61">
        <v>66.361404207313029</v>
      </c>
      <c r="G27" s="61">
        <v>60</v>
      </c>
      <c r="H27" s="61">
        <v>60</v>
      </c>
      <c r="I27" s="61">
        <v>60</v>
      </c>
      <c r="J27" s="61">
        <v>60</v>
      </c>
      <c r="K27" s="61">
        <v>60</v>
      </c>
      <c r="L27" s="61"/>
      <c r="M27" s="61"/>
      <c r="N27" s="61"/>
      <c r="O27" s="61"/>
    </row>
    <row r="28" spans="1:15" x14ac:dyDescent="0.2">
      <c r="A28" s="59">
        <v>3234</v>
      </c>
      <c r="B28" s="60" t="s">
        <v>100</v>
      </c>
      <c r="C28" s="181">
        <v>3738.73</v>
      </c>
      <c r="D28" s="61">
        <v>2057.2035304267038</v>
      </c>
      <c r="E28" s="61">
        <v>2057.2035304267038</v>
      </c>
      <c r="F28" s="61">
        <v>2800</v>
      </c>
      <c r="G28" s="61">
        <v>3100</v>
      </c>
      <c r="H28" s="61">
        <v>3100</v>
      </c>
      <c r="I28" s="61">
        <v>3100</v>
      </c>
      <c r="J28" s="61">
        <v>3100</v>
      </c>
      <c r="K28" s="61">
        <v>3100</v>
      </c>
      <c r="L28" s="61"/>
      <c r="M28" s="61"/>
      <c r="N28" s="61"/>
      <c r="O28" s="61"/>
    </row>
    <row r="29" spans="1:15" x14ac:dyDescent="0.2">
      <c r="A29" s="59">
        <v>3235</v>
      </c>
      <c r="B29" s="60" t="s">
        <v>147</v>
      </c>
      <c r="C29" s="181">
        <f>(D29+E29+J29+K29+L29+M29+N29+O29)</f>
        <v>0</v>
      </c>
      <c r="D29" s="61">
        <v>0</v>
      </c>
      <c r="E29" s="61">
        <v>0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0</v>
      </c>
      <c r="L29" s="61"/>
      <c r="M29" s="61"/>
      <c r="N29" s="61"/>
      <c r="O29" s="61"/>
    </row>
    <row r="30" spans="1:15" x14ac:dyDescent="0.2">
      <c r="A30" s="59">
        <v>3236</v>
      </c>
      <c r="B30" s="60" t="s">
        <v>148</v>
      </c>
      <c r="C30" s="181">
        <v>1519.97</v>
      </c>
      <c r="D30" s="61">
        <v>484.43825071338506</v>
      </c>
      <c r="E30" s="61">
        <v>663.61404207313024</v>
      </c>
      <c r="F30" s="61">
        <v>1200</v>
      </c>
      <c r="G30" s="61">
        <v>1300</v>
      </c>
      <c r="H30" s="61">
        <v>1300</v>
      </c>
      <c r="I30" s="61">
        <v>1300</v>
      </c>
      <c r="J30" s="61">
        <v>1300</v>
      </c>
      <c r="K30" s="61">
        <v>1300</v>
      </c>
      <c r="L30" s="61"/>
      <c r="M30" s="61"/>
      <c r="N30" s="61"/>
      <c r="O30" s="61"/>
    </row>
    <row r="31" spans="1:15" x14ac:dyDescent="0.2">
      <c r="A31" s="59">
        <v>3237</v>
      </c>
      <c r="B31" s="60" t="s">
        <v>149</v>
      </c>
      <c r="C31" s="181">
        <v>0</v>
      </c>
      <c r="D31" s="61">
        <v>132.72280841462606</v>
      </c>
      <c r="E31" s="61">
        <v>132.72280841462606</v>
      </c>
      <c r="F31" s="61">
        <v>132.72280841462606</v>
      </c>
      <c r="G31" s="61">
        <v>130</v>
      </c>
      <c r="H31" s="61">
        <v>130</v>
      </c>
      <c r="I31" s="61">
        <v>130</v>
      </c>
      <c r="J31" s="61">
        <v>130</v>
      </c>
      <c r="K31" s="61">
        <v>130</v>
      </c>
      <c r="L31" s="61"/>
      <c r="M31" s="61"/>
      <c r="N31" s="61"/>
      <c r="O31" s="61"/>
    </row>
    <row r="32" spans="1:15" x14ac:dyDescent="0.2">
      <c r="A32" s="59">
        <v>3238</v>
      </c>
      <c r="B32" s="60" t="s">
        <v>103</v>
      </c>
      <c r="C32" s="181">
        <v>811.25</v>
      </c>
      <c r="D32" s="61">
        <v>132.72280841462606</v>
      </c>
      <c r="E32" s="61">
        <v>132.72280841462606</v>
      </c>
      <c r="F32" s="61">
        <v>332.72</v>
      </c>
      <c r="G32" s="61">
        <v>400</v>
      </c>
      <c r="H32" s="61">
        <v>400</v>
      </c>
      <c r="I32" s="61">
        <v>400</v>
      </c>
      <c r="J32" s="61">
        <v>400</v>
      </c>
      <c r="K32" s="61">
        <v>400</v>
      </c>
      <c r="L32" s="61"/>
      <c r="M32" s="61"/>
      <c r="N32" s="61"/>
      <c r="O32" s="61"/>
    </row>
    <row r="33" spans="1:15" x14ac:dyDescent="0.2">
      <c r="A33" s="59">
        <v>3239</v>
      </c>
      <c r="B33" s="60" t="s">
        <v>104</v>
      </c>
      <c r="C33" s="181">
        <v>296.25</v>
      </c>
      <c r="D33" s="61">
        <v>597.25263786581718</v>
      </c>
      <c r="E33" s="156">
        <v>597.26</v>
      </c>
      <c r="F33" s="156">
        <v>597.26</v>
      </c>
      <c r="G33" s="156">
        <v>400</v>
      </c>
      <c r="H33" s="156">
        <v>400</v>
      </c>
      <c r="I33" s="156">
        <v>400</v>
      </c>
      <c r="J33" s="156">
        <v>400</v>
      </c>
      <c r="K33" s="156">
        <v>400</v>
      </c>
      <c r="L33" s="61"/>
      <c r="M33" s="61"/>
      <c r="N33" s="61"/>
      <c r="O33" s="61"/>
    </row>
    <row r="34" spans="1:15" s="58" customFormat="1" ht="25.5" x14ac:dyDescent="0.2">
      <c r="A34" s="55">
        <v>329</v>
      </c>
      <c r="B34" s="56" t="s">
        <v>150</v>
      </c>
      <c r="C34" s="191">
        <f t="shared" ref="C34:F34" si="32">(SUM(C35:C39))</f>
        <v>4018.1000000000004</v>
      </c>
      <c r="D34" s="57">
        <f t="shared" si="32"/>
        <v>2736.6115867011745</v>
      </c>
      <c r="E34" s="57">
        <f t="shared" si="32"/>
        <v>2819.901935762161</v>
      </c>
      <c r="F34" s="57">
        <f t="shared" si="32"/>
        <v>2967.7285997743711</v>
      </c>
      <c r="G34" s="57">
        <f t="shared" ref="G34:I34" si="33">(SUM(G35:G39))</f>
        <v>3050</v>
      </c>
      <c r="H34" s="57">
        <f t="shared" ref="H34" si="34">(SUM(H35:H39))</f>
        <v>3050</v>
      </c>
      <c r="I34" s="57">
        <f t="shared" si="33"/>
        <v>3050</v>
      </c>
      <c r="J34" s="57">
        <f t="shared" ref="J34:K34" si="35">(SUM(J35:J39))</f>
        <v>3050</v>
      </c>
      <c r="K34" s="57">
        <f t="shared" si="35"/>
        <v>3050</v>
      </c>
      <c r="L34" s="57">
        <f t="shared" ref="L34:N34" si="36">SUM(L35:L39)</f>
        <v>0</v>
      </c>
      <c r="M34" s="57">
        <f t="shared" si="36"/>
        <v>0</v>
      </c>
      <c r="N34" s="57">
        <f t="shared" si="36"/>
        <v>0</v>
      </c>
      <c r="O34" s="57">
        <f>SUM(O35:O39)</f>
        <v>0</v>
      </c>
    </row>
    <row r="35" spans="1:15" x14ac:dyDescent="0.2">
      <c r="A35" s="59">
        <v>3292</v>
      </c>
      <c r="B35" s="60" t="s">
        <v>106</v>
      </c>
      <c r="C35" s="181">
        <v>3390.73</v>
      </c>
      <c r="D35" s="61">
        <v>2252.1733359877894</v>
      </c>
      <c r="E35" s="61">
        <v>2252.1733359877894</v>
      </c>
      <c r="F35" s="61">
        <v>2400</v>
      </c>
      <c r="G35" s="61">
        <v>2400</v>
      </c>
      <c r="H35" s="61">
        <v>2400</v>
      </c>
      <c r="I35" s="61">
        <v>2400</v>
      </c>
      <c r="J35" s="61">
        <v>2400</v>
      </c>
      <c r="K35" s="61">
        <v>2400</v>
      </c>
      <c r="L35" s="61"/>
      <c r="M35" s="61"/>
      <c r="N35" s="61"/>
      <c r="O35" s="61"/>
    </row>
    <row r="36" spans="1:15" x14ac:dyDescent="0.2">
      <c r="A36" s="59">
        <v>3293</v>
      </c>
      <c r="B36" s="60" t="s">
        <v>151</v>
      </c>
      <c r="C36" s="181">
        <f>(D36+E36+J36+K36+L36+M36+N36+O36)</f>
        <v>0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/>
      <c r="M36" s="61"/>
      <c r="N36" s="61"/>
      <c r="O36" s="61"/>
    </row>
    <row r="37" spans="1:15" x14ac:dyDescent="0.2">
      <c r="A37" s="59">
        <v>3294</v>
      </c>
      <c r="B37" s="60" t="s">
        <v>152</v>
      </c>
      <c r="C37" s="181">
        <v>183.09</v>
      </c>
      <c r="D37" s="61">
        <v>185.81193178047647</v>
      </c>
      <c r="E37" s="61">
        <v>212.35649346340168</v>
      </c>
      <c r="F37" s="61">
        <v>212.35649346340168</v>
      </c>
      <c r="G37" s="61">
        <v>250</v>
      </c>
      <c r="H37" s="61">
        <v>250</v>
      </c>
      <c r="I37" s="61">
        <v>250</v>
      </c>
      <c r="J37" s="61">
        <v>250</v>
      </c>
      <c r="K37" s="61">
        <v>250</v>
      </c>
      <c r="L37" s="61"/>
      <c r="M37" s="61"/>
      <c r="N37" s="61"/>
      <c r="O37" s="61"/>
    </row>
    <row r="38" spans="1:15" x14ac:dyDescent="0.2">
      <c r="A38" s="59">
        <v>3295</v>
      </c>
      <c r="B38" s="60" t="s">
        <v>153</v>
      </c>
      <c r="C38" s="181">
        <v>49.77</v>
      </c>
      <c r="D38" s="61">
        <v>99.54210631096953</v>
      </c>
      <c r="E38" s="61">
        <v>99.54210631096953</v>
      </c>
      <c r="F38" s="61">
        <v>99.54210631096953</v>
      </c>
      <c r="G38" s="61">
        <v>100</v>
      </c>
      <c r="H38" s="61">
        <v>100</v>
      </c>
      <c r="I38" s="61">
        <v>100</v>
      </c>
      <c r="J38" s="61">
        <v>100</v>
      </c>
      <c r="K38" s="61">
        <v>100</v>
      </c>
      <c r="L38" s="61"/>
      <c r="M38" s="61"/>
      <c r="N38" s="61"/>
      <c r="O38" s="61"/>
    </row>
    <row r="39" spans="1:15" x14ac:dyDescent="0.2">
      <c r="A39" s="59">
        <v>3299</v>
      </c>
      <c r="B39" s="60" t="s">
        <v>150</v>
      </c>
      <c r="C39" s="181">
        <v>394.51</v>
      </c>
      <c r="D39" s="61">
        <v>199.08421262193906</v>
      </c>
      <c r="E39" s="156">
        <v>255.83</v>
      </c>
      <c r="F39" s="156">
        <v>255.83</v>
      </c>
      <c r="G39" s="156">
        <v>300</v>
      </c>
      <c r="H39" s="156">
        <v>300</v>
      </c>
      <c r="I39" s="156">
        <v>300</v>
      </c>
      <c r="J39" s="156">
        <v>300</v>
      </c>
      <c r="K39" s="156">
        <v>300</v>
      </c>
      <c r="L39" s="61"/>
      <c r="M39" s="61"/>
      <c r="N39" s="61"/>
      <c r="O39" s="61"/>
    </row>
    <row r="40" spans="1:15" s="50" customFormat="1" x14ac:dyDescent="0.2">
      <c r="A40" s="55">
        <v>34</v>
      </c>
      <c r="B40" s="56" t="s">
        <v>154</v>
      </c>
      <c r="C40" s="191">
        <v>800</v>
      </c>
      <c r="D40" s="57">
        <f t="shared" ref="C40:K41" si="37">(SUM(D41))</f>
        <v>464.52982945119118</v>
      </c>
      <c r="E40" s="157">
        <f t="shared" si="37"/>
        <v>530.89123365850423</v>
      </c>
      <c r="F40" s="157">
        <f t="shared" si="37"/>
        <v>600</v>
      </c>
      <c r="G40" s="157">
        <f t="shared" si="37"/>
        <v>800</v>
      </c>
      <c r="H40" s="157">
        <f t="shared" si="37"/>
        <v>800</v>
      </c>
      <c r="I40" s="157">
        <f t="shared" si="37"/>
        <v>800</v>
      </c>
      <c r="J40" s="157">
        <f t="shared" si="37"/>
        <v>800</v>
      </c>
      <c r="K40" s="157">
        <f t="shared" si="37"/>
        <v>800</v>
      </c>
      <c r="L40" s="57">
        <f t="shared" ref="L40:O41" si="38">SUM(L41)</f>
        <v>0</v>
      </c>
      <c r="M40" s="57">
        <f t="shared" si="38"/>
        <v>0</v>
      </c>
      <c r="N40" s="57">
        <f t="shared" si="38"/>
        <v>0</v>
      </c>
      <c r="O40" s="57">
        <f t="shared" si="38"/>
        <v>0</v>
      </c>
    </row>
    <row r="41" spans="1:15" s="58" customFormat="1" x14ac:dyDescent="0.2">
      <c r="A41" s="55">
        <v>343</v>
      </c>
      <c r="B41" s="56" t="s">
        <v>155</v>
      </c>
      <c r="C41" s="191">
        <f t="shared" si="37"/>
        <v>800</v>
      </c>
      <c r="D41" s="57">
        <f t="shared" si="37"/>
        <v>464.52982945119118</v>
      </c>
      <c r="E41" s="57">
        <f t="shared" si="37"/>
        <v>530.89123365850423</v>
      </c>
      <c r="F41" s="57">
        <f t="shared" si="37"/>
        <v>600</v>
      </c>
      <c r="G41" s="57">
        <f t="shared" si="37"/>
        <v>800</v>
      </c>
      <c r="H41" s="57">
        <f t="shared" si="37"/>
        <v>800</v>
      </c>
      <c r="I41" s="57">
        <f t="shared" si="37"/>
        <v>800</v>
      </c>
      <c r="J41" s="57">
        <f t="shared" si="37"/>
        <v>800</v>
      </c>
      <c r="K41" s="57">
        <f t="shared" si="37"/>
        <v>800</v>
      </c>
      <c r="L41" s="57">
        <f t="shared" si="38"/>
        <v>0</v>
      </c>
      <c r="M41" s="57">
        <f t="shared" si="38"/>
        <v>0</v>
      </c>
      <c r="N41" s="57">
        <f t="shared" si="38"/>
        <v>0</v>
      </c>
      <c r="O41" s="57">
        <f t="shared" si="38"/>
        <v>0</v>
      </c>
    </row>
    <row r="42" spans="1:15" ht="25.5" x14ac:dyDescent="0.2">
      <c r="A42" s="59">
        <v>3431</v>
      </c>
      <c r="B42" s="60" t="s">
        <v>156</v>
      </c>
      <c r="C42" s="181">
        <v>800</v>
      </c>
      <c r="D42" s="61">
        <v>464.52982945119118</v>
      </c>
      <c r="E42" s="61">
        <v>530.89123365850423</v>
      </c>
      <c r="F42" s="61">
        <v>600</v>
      </c>
      <c r="G42" s="61">
        <v>800</v>
      </c>
      <c r="H42" s="61">
        <v>800</v>
      </c>
      <c r="I42" s="61">
        <v>800</v>
      </c>
      <c r="J42" s="61">
        <v>800</v>
      </c>
      <c r="K42" s="61">
        <v>800</v>
      </c>
      <c r="L42" s="61"/>
      <c r="M42" s="61"/>
      <c r="N42" s="61"/>
      <c r="O42" s="61"/>
    </row>
    <row r="43" spans="1:15" s="58" customFormat="1" ht="38.25" x14ac:dyDescent="0.2">
      <c r="A43" s="55">
        <v>37</v>
      </c>
      <c r="B43" s="56" t="s">
        <v>157</v>
      </c>
      <c r="C43" s="57">
        <f>(D43+E43+J43+K43+L43+M43+N43+O43)</f>
        <v>0</v>
      </c>
      <c r="D43" s="57">
        <f t="shared" ref="D43:K44" si="39">(SUM(D44))</f>
        <v>0</v>
      </c>
      <c r="E43" s="57">
        <f t="shared" si="39"/>
        <v>0</v>
      </c>
      <c r="F43" s="57">
        <f t="shared" si="39"/>
        <v>0</v>
      </c>
      <c r="G43" s="57">
        <f t="shared" si="39"/>
        <v>0</v>
      </c>
      <c r="H43" s="57">
        <f t="shared" si="39"/>
        <v>0</v>
      </c>
      <c r="I43" s="57">
        <f t="shared" si="39"/>
        <v>0</v>
      </c>
      <c r="J43" s="57">
        <f t="shared" si="39"/>
        <v>0</v>
      </c>
      <c r="K43" s="57">
        <f t="shared" si="39"/>
        <v>0</v>
      </c>
      <c r="L43" s="57">
        <f t="shared" ref="L43:O44" si="40">SUM(L44)</f>
        <v>0</v>
      </c>
      <c r="M43" s="57">
        <f t="shared" si="40"/>
        <v>0</v>
      </c>
      <c r="N43" s="57">
        <f t="shared" si="40"/>
        <v>0</v>
      </c>
      <c r="O43" s="57">
        <f t="shared" si="40"/>
        <v>0</v>
      </c>
    </row>
    <row r="44" spans="1:15" s="58" customFormat="1" ht="25.5" x14ac:dyDescent="0.2">
      <c r="A44" s="55">
        <v>372</v>
      </c>
      <c r="B44" s="56" t="s">
        <v>158</v>
      </c>
      <c r="C44" s="57">
        <f>(D44+E44+J44+K44+L44+M44+N44+O44)</f>
        <v>0</v>
      </c>
      <c r="D44" s="57">
        <f t="shared" si="39"/>
        <v>0</v>
      </c>
      <c r="E44" s="57">
        <f t="shared" si="39"/>
        <v>0</v>
      </c>
      <c r="F44" s="57">
        <f t="shared" si="39"/>
        <v>0</v>
      </c>
      <c r="G44" s="57">
        <f t="shared" si="39"/>
        <v>0</v>
      </c>
      <c r="H44" s="57">
        <f t="shared" si="39"/>
        <v>0</v>
      </c>
      <c r="I44" s="57">
        <f t="shared" si="39"/>
        <v>0</v>
      </c>
      <c r="J44" s="57">
        <f t="shared" si="39"/>
        <v>0</v>
      </c>
      <c r="K44" s="57">
        <f t="shared" si="39"/>
        <v>0</v>
      </c>
      <c r="L44" s="57">
        <f t="shared" si="40"/>
        <v>0</v>
      </c>
      <c r="M44" s="57">
        <f t="shared" si="40"/>
        <v>0</v>
      </c>
      <c r="N44" s="57">
        <f t="shared" si="40"/>
        <v>0</v>
      </c>
      <c r="O44" s="57">
        <f t="shared" si="40"/>
        <v>0</v>
      </c>
    </row>
    <row r="45" spans="1:15" ht="25.5" x14ac:dyDescent="0.2">
      <c r="A45" s="59">
        <v>3722</v>
      </c>
      <c r="B45" s="60" t="s">
        <v>159</v>
      </c>
      <c r="C45" s="61">
        <f>(D45+E45+J45+K45+L45+M45+N45+O45)</f>
        <v>0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/>
      <c r="M45" s="61"/>
      <c r="N45" s="61"/>
      <c r="O45" s="61"/>
    </row>
    <row r="46" spans="1:15" ht="51" x14ac:dyDescent="0.2">
      <c r="A46" s="51" t="s">
        <v>160</v>
      </c>
      <c r="B46" s="52" t="s">
        <v>161</v>
      </c>
      <c r="C46" s="53">
        <f t="shared" ref="C46:F46" si="41">(SUM(C48))</f>
        <v>5472</v>
      </c>
      <c r="D46" s="53">
        <f t="shared" si="41"/>
        <v>5422.6318932908616</v>
      </c>
      <c r="E46" s="53">
        <f t="shared" si="41"/>
        <v>5391.6424447541303</v>
      </c>
      <c r="F46" s="53">
        <f t="shared" si="41"/>
        <v>5381</v>
      </c>
      <c r="G46" s="53">
        <f t="shared" ref="G46:I46" si="42">(SUM(G48))</f>
        <v>5472</v>
      </c>
      <c r="H46" s="53">
        <f t="shared" ref="H46" si="43">(SUM(H48))</f>
        <v>5920</v>
      </c>
      <c r="I46" s="53">
        <f t="shared" si="42"/>
        <v>5920</v>
      </c>
      <c r="J46" s="53">
        <f t="shared" ref="J46:K46" si="44">(SUM(J48))</f>
        <v>5920</v>
      </c>
      <c r="K46" s="53">
        <f t="shared" si="44"/>
        <v>5920</v>
      </c>
      <c r="L46" s="53">
        <f t="shared" ref="L46:O46" si="45">SUM(L48)</f>
        <v>0</v>
      </c>
      <c r="M46" s="53">
        <f t="shared" si="45"/>
        <v>0</v>
      </c>
      <c r="N46" s="53">
        <f t="shared" si="45"/>
        <v>0</v>
      </c>
      <c r="O46" s="53">
        <f t="shared" si="45"/>
        <v>0</v>
      </c>
    </row>
    <row r="47" spans="1:15" x14ac:dyDescent="0.2">
      <c r="A47" s="54" t="s">
        <v>136</v>
      </c>
      <c r="B47" s="52" t="s">
        <v>137</v>
      </c>
      <c r="C47" s="53">
        <v>0</v>
      </c>
      <c r="D47" s="53">
        <v>0</v>
      </c>
      <c r="E47" s="53">
        <v>0</v>
      </c>
      <c r="F47" s="53">
        <v>0</v>
      </c>
      <c r="G47" s="53">
        <v>0</v>
      </c>
      <c r="H47" s="53">
        <v>0</v>
      </c>
      <c r="I47" s="53">
        <v>0</v>
      </c>
      <c r="J47" s="53">
        <v>0</v>
      </c>
      <c r="K47" s="53">
        <v>0</v>
      </c>
      <c r="L47" s="53"/>
      <c r="M47" s="53"/>
      <c r="N47" s="53"/>
      <c r="O47" s="53"/>
    </row>
    <row r="48" spans="1:15" s="58" customFormat="1" x14ac:dyDescent="0.2">
      <c r="A48" s="55">
        <v>3</v>
      </c>
      <c r="B48" s="56" t="s">
        <v>22</v>
      </c>
      <c r="C48" s="57">
        <f>(C49)</f>
        <v>5472</v>
      </c>
      <c r="D48" s="57">
        <f>(D49)</f>
        <v>5422.6318932908616</v>
      </c>
      <c r="E48" s="57">
        <f t="shared" ref="E48:I48" si="46">(SUM(E49+E52))</f>
        <v>5391.6424447541303</v>
      </c>
      <c r="F48" s="57">
        <f t="shared" si="46"/>
        <v>5381</v>
      </c>
      <c r="G48" s="57">
        <f t="shared" si="46"/>
        <v>5472</v>
      </c>
      <c r="H48" s="57">
        <f t="shared" ref="H48" si="47">(SUM(H49+H52))</f>
        <v>5920</v>
      </c>
      <c r="I48" s="57">
        <f t="shared" si="46"/>
        <v>5920</v>
      </c>
      <c r="J48" s="57">
        <f t="shared" ref="J48:K48" si="48">(SUM(J49+J52))</f>
        <v>5920</v>
      </c>
      <c r="K48" s="57">
        <f t="shared" si="48"/>
        <v>5920</v>
      </c>
      <c r="L48" s="57">
        <f t="shared" ref="L48:N48" si="49">SUM(L49+L52)</f>
        <v>0</v>
      </c>
      <c r="M48" s="57">
        <f t="shared" si="49"/>
        <v>0</v>
      </c>
      <c r="N48" s="57">
        <f t="shared" si="49"/>
        <v>0</v>
      </c>
      <c r="O48" s="57">
        <f>SUM(O49+O52)</f>
        <v>0</v>
      </c>
    </row>
    <row r="49" spans="1:20" s="58" customFormat="1" x14ac:dyDescent="0.2">
      <c r="A49" s="55">
        <v>32</v>
      </c>
      <c r="B49" s="56" t="s">
        <v>30</v>
      </c>
      <c r="C49" s="57">
        <f>(C50+C52)</f>
        <v>5472</v>
      </c>
      <c r="D49" s="57">
        <f>(D50+D52)</f>
        <v>5422.6318932908616</v>
      </c>
      <c r="E49" s="57">
        <f t="shared" ref="C49:K50" si="50">(SUM(E50))</f>
        <v>1990.8421262193906</v>
      </c>
      <c r="F49" s="57">
        <f t="shared" si="50"/>
        <v>1400</v>
      </c>
      <c r="G49" s="57">
        <f t="shared" si="50"/>
        <v>1400</v>
      </c>
      <c r="H49" s="57">
        <f t="shared" si="50"/>
        <v>800</v>
      </c>
      <c r="I49" s="57">
        <f t="shared" si="50"/>
        <v>800</v>
      </c>
      <c r="J49" s="57">
        <f t="shared" si="50"/>
        <v>800</v>
      </c>
      <c r="K49" s="57">
        <f t="shared" si="50"/>
        <v>800</v>
      </c>
      <c r="L49" s="57">
        <f t="shared" ref="L49:O49" si="51">SUM(L50)</f>
        <v>0</v>
      </c>
      <c r="M49" s="57">
        <f t="shared" si="51"/>
        <v>0</v>
      </c>
      <c r="N49" s="57">
        <f t="shared" si="51"/>
        <v>0</v>
      </c>
      <c r="O49" s="57">
        <f t="shared" si="51"/>
        <v>0</v>
      </c>
    </row>
    <row r="50" spans="1:20" s="58" customFormat="1" x14ac:dyDescent="0.2">
      <c r="A50" s="55">
        <v>322</v>
      </c>
      <c r="B50" s="56" t="s">
        <v>140</v>
      </c>
      <c r="C50" s="57">
        <f t="shared" si="50"/>
        <v>1400</v>
      </c>
      <c r="D50" s="57">
        <f>(SUM(D51))</f>
        <v>1990.8421262193906</v>
      </c>
      <c r="E50" s="57">
        <f t="shared" si="50"/>
        <v>1990.8421262193906</v>
      </c>
      <c r="F50" s="57">
        <f t="shared" si="50"/>
        <v>1400</v>
      </c>
      <c r="G50" s="57">
        <f t="shared" si="50"/>
        <v>1400</v>
      </c>
      <c r="H50" s="57">
        <f t="shared" si="50"/>
        <v>800</v>
      </c>
      <c r="I50" s="57">
        <f t="shared" si="50"/>
        <v>800</v>
      </c>
      <c r="J50" s="57">
        <f t="shared" si="50"/>
        <v>800</v>
      </c>
      <c r="K50" s="57">
        <f t="shared" si="50"/>
        <v>800</v>
      </c>
      <c r="L50" s="57">
        <f t="shared" ref="L50:O50" si="52">SUM(L51)</f>
        <v>0</v>
      </c>
      <c r="M50" s="57">
        <f t="shared" si="52"/>
        <v>0</v>
      </c>
      <c r="N50" s="57">
        <f t="shared" si="52"/>
        <v>0</v>
      </c>
      <c r="O50" s="57">
        <f t="shared" si="52"/>
        <v>0</v>
      </c>
    </row>
    <row r="51" spans="1:20" ht="25.5" x14ac:dyDescent="0.2">
      <c r="A51" s="59">
        <v>3224</v>
      </c>
      <c r="B51" s="60" t="s">
        <v>142</v>
      </c>
      <c r="C51" s="181">
        <v>1400</v>
      </c>
      <c r="D51" s="61">
        <v>1990.8421262193906</v>
      </c>
      <c r="E51" s="61">
        <v>1990.8421262193906</v>
      </c>
      <c r="F51" s="61">
        <v>1400</v>
      </c>
      <c r="G51" s="61">
        <v>1400</v>
      </c>
      <c r="H51" s="61">
        <v>800</v>
      </c>
      <c r="I51" s="197">
        <v>800</v>
      </c>
      <c r="J51" s="197">
        <v>800</v>
      </c>
      <c r="K51" s="197">
        <v>800</v>
      </c>
      <c r="L51" s="61"/>
      <c r="M51" s="61"/>
      <c r="N51" s="61"/>
      <c r="O51" s="61"/>
    </row>
    <row r="52" spans="1:20" s="58" customFormat="1" x14ac:dyDescent="0.2">
      <c r="A52" s="55">
        <v>323</v>
      </c>
      <c r="B52" s="56" t="s">
        <v>95</v>
      </c>
      <c r="C52" s="191">
        <f t="shared" ref="C52:F52" si="53">(SUM(C53:C54))</f>
        <v>4072</v>
      </c>
      <c r="D52" s="57">
        <f t="shared" si="53"/>
        <v>3431.789767071471</v>
      </c>
      <c r="E52" s="57">
        <f t="shared" si="53"/>
        <v>3400.8003185347402</v>
      </c>
      <c r="F52" s="57">
        <f t="shared" si="53"/>
        <v>3981</v>
      </c>
      <c r="G52" s="57">
        <f t="shared" ref="G52:I52" si="54">(SUM(G53:G54))</f>
        <v>4072</v>
      </c>
      <c r="H52" s="57">
        <f t="shared" ref="H52" si="55">(SUM(H53:H54))</f>
        <v>5120</v>
      </c>
      <c r="I52" s="57">
        <f t="shared" si="54"/>
        <v>5120</v>
      </c>
      <c r="J52" s="57">
        <f t="shared" ref="J52:K52" si="56">(SUM(J53:J54))</f>
        <v>5120</v>
      </c>
      <c r="K52" s="57">
        <f t="shared" si="56"/>
        <v>5120</v>
      </c>
      <c r="L52" s="57">
        <f t="shared" ref="L52:N52" si="57">SUM(L53:L54)</f>
        <v>0</v>
      </c>
      <c r="M52" s="57">
        <f t="shared" si="57"/>
        <v>0</v>
      </c>
      <c r="N52" s="57">
        <f t="shared" si="57"/>
        <v>0</v>
      </c>
      <c r="O52" s="57">
        <f>SUM(O53:O54)</f>
        <v>0</v>
      </c>
    </row>
    <row r="53" spans="1:20" ht="25.5" x14ac:dyDescent="0.2">
      <c r="A53" s="59">
        <v>3232</v>
      </c>
      <c r="B53" s="60" t="s">
        <v>162</v>
      </c>
      <c r="C53" s="181">
        <v>4072</v>
      </c>
      <c r="D53" s="61">
        <v>3431.789767071471</v>
      </c>
      <c r="E53" s="61">
        <v>3400.8003185347402</v>
      </c>
      <c r="F53" s="61">
        <v>3981</v>
      </c>
      <c r="G53" s="61">
        <v>4072</v>
      </c>
      <c r="H53" s="61">
        <v>5120</v>
      </c>
      <c r="I53" s="197">
        <v>5120</v>
      </c>
      <c r="J53" s="197">
        <v>5120</v>
      </c>
      <c r="K53" s="197">
        <v>5120</v>
      </c>
      <c r="L53" s="61"/>
      <c r="M53" s="61"/>
      <c r="N53" s="61"/>
      <c r="O53" s="61"/>
    </row>
    <row r="54" spans="1:20" x14ac:dyDescent="0.2">
      <c r="A54" s="59">
        <v>3237</v>
      </c>
      <c r="B54" s="60" t="s">
        <v>149</v>
      </c>
      <c r="C54" s="61">
        <f>(D54)</f>
        <v>0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0</v>
      </c>
      <c r="L54" s="61"/>
      <c r="M54" s="61"/>
      <c r="N54" s="61"/>
      <c r="O54" s="61"/>
    </row>
    <row r="55" spans="1:20" ht="51" x14ac:dyDescent="0.2">
      <c r="A55" s="62" t="s">
        <v>163</v>
      </c>
      <c r="B55" s="63" t="s">
        <v>164</v>
      </c>
      <c r="C55" s="53">
        <f t="shared" ref="C55:K55" si="58">(C56)</f>
        <v>0</v>
      </c>
      <c r="D55" s="53">
        <f t="shared" si="58"/>
        <v>0</v>
      </c>
      <c r="E55" s="53">
        <f t="shared" si="58"/>
        <v>0</v>
      </c>
      <c r="F55" s="53">
        <f t="shared" si="58"/>
        <v>0</v>
      </c>
      <c r="G55" s="53">
        <f t="shared" si="58"/>
        <v>0</v>
      </c>
      <c r="H55" s="53">
        <f t="shared" si="58"/>
        <v>0</v>
      </c>
      <c r="I55" s="53">
        <f t="shared" si="58"/>
        <v>0</v>
      </c>
      <c r="J55" s="53">
        <f t="shared" si="58"/>
        <v>0</v>
      </c>
      <c r="K55" s="53">
        <f t="shared" si="58"/>
        <v>0</v>
      </c>
      <c r="L55" s="53">
        <f t="shared" ref="L55:O55" si="59">L56</f>
        <v>0</v>
      </c>
      <c r="M55" s="53">
        <f t="shared" si="59"/>
        <v>0</v>
      </c>
      <c r="N55" s="53">
        <f t="shared" si="59"/>
        <v>0</v>
      </c>
      <c r="O55" s="53">
        <f t="shared" si="59"/>
        <v>0</v>
      </c>
    </row>
    <row r="56" spans="1:20" x14ac:dyDescent="0.2">
      <c r="A56" s="59">
        <v>3223</v>
      </c>
      <c r="B56" s="60" t="s">
        <v>91</v>
      </c>
      <c r="C56" s="61">
        <v>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0</v>
      </c>
      <c r="L56" s="61"/>
      <c r="M56" s="61"/>
      <c r="N56" s="61"/>
      <c r="O56" s="61"/>
    </row>
    <row r="57" spans="1:20" ht="25.5" x14ac:dyDescent="0.2">
      <c r="A57" s="64" t="s">
        <v>133</v>
      </c>
      <c r="B57" s="65" t="s">
        <v>165</v>
      </c>
      <c r="C57" s="49">
        <f t="shared" ref="C57:K61" si="60">(SUM(C58))</f>
        <v>76143.7</v>
      </c>
      <c r="D57" s="49">
        <f t="shared" si="60"/>
        <v>0</v>
      </c>
      <c r="E57" s="49">
        <f t="shared" si="60"/>
        <v>0</v>
      </c>
      <c r="F57" s="49">
        <f t="shared" si="60"/>
        <v>110000</v>
      </c>
      <c r="G57" s="49">
        <f t="shared" si="60"/>
        <v>110000</v>
      </c>
      <c r="H57" s="192">
        <f t="shared" si="60"/>
        <v>230000</v>
      </c>
      <c r="I57" s="192">
        <f t="shared" si="60"/>
        <v>1000000</v>
      </c>
      <c r="J57" s="192">
        <f t="shared" si="60"/>
        <v>0</v>
      </c>
      <c r="K57" s="192">
        <f t="shared" si="60"/>
        <v>0</v>
      </c>
      <c r="L57" s="49">
        <f t="shared" ref="L57:O61" si="61">SUM(L58)</f>
        <v>0</v>
      </c>
      <c r="M57" s="49">
        <f t="shared" si="61"/>
        <v>0</v>
      </c>
      <c r="N57" s="49">
        <f t="shared" si="61"/>
        <v>0</v>
      </c>
      <c r="O57" s="49">
        <f t="shared" si="61"/>
        <v>0</v>
      </c>
    </row>
    <row r="58" spans="1:20" ht="63.75" x14ac:dyDescent="0.2">
      <c r="A58" s="66" t="s">
        <v>352</v>
      </c>
      <c r="B58" s="63" t="s">
        <v>351</v>
      </c>
      <c r="C58" s="53">
        <f t="shared" ref="C58:F58" si="62">(SUM(C60))</f>
        <v>76143.7</v>
      </c>
      <c r="D58" s="53">
        <f t="shared" si="62"/>
        <v>0</v>
      </c>
      <c r="E58" s="53">
        <f t="shared" si="62"/>
        <v>0</v>
      </c>
      <c r="F58" s="53">
        <f t="shared" si="62"/>
        <v>110000</v>
      </c>
      <c r="G58" s="53">
        <f t="shared" ref="G58:I58" si="63">(SUM(G60))</f>
        <v>110000</v>
      </c>
      <c r="H58" s="53">
        <f t="shared" ref="H58" si="64">(SUM(H60))</f>
        <v>230000</v>
      </c>
      <c r="I58" s="213">
        <f t="shared" si="63"/>
        <v>1000000</v>
      </c>
      <c r="J58" s="53">
        <f t="shared" ref="J58:K58" si="65">(SUM(J60))</f>
        <v>0</v>
      </c>
      <c r="K58" s="53">
        <f t="shared" si="65"/>
        <v>0</v>
      </c>
      <c r="L58" s="53">
        <f>SUM(L60)</f>
        <v>0</v>
      </c>
      <c r="M58" s="53">
        <f>SUM(M60)</f>
        <v>0</v>
      </c>
      <c r="N58" s="53">
        <f>SUM(N60)</f>
        <v>0</v>
      </c>
      <c r="O58" s="53">
        <f>SUM(O60)</f>
        <v>0</v>
      </c>
      <c r="P58" s="245" t="s">
        <v>45</v>
      </c>
      <c r="Q58" s="246"/>
      <c r="R58" s="246"/>
      <c r="S58" s="246"/>
      <c r="T58" s="246"/>
    </row>
    <row r="59" spans="1:20" x14ac:dyDescent="0.2">
      <c r="A59" s="175" t="s">
        <v>174</v>
      </c>
      <c r="B59" s="63" t="s">
        <v>44</v>
      </c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158"/>
      <c r="Q59" s="158"/>
      <c r="R59" s="158"/>
      <c r="S59" s="158"/>
      <c r="T59" s="158"/>
    </row>
    <row r="60" spans="1:20" s="58" customFormat="1" ht="25.5" x14ac:dyDescent="0.2">
      <c r="A60" s="67" t="s">
        <v>166</v>
      </c>
      <c r="B60" s="68" t="s">
        <v>24</v>
      </c>
      <c r="C60" s="69">
        <f t="shared" si="60"/>
        <v>76143.7</v>
      </c>
      <c r="D60" s="69">
        <f t="shared" si="60"/>
        <v>0</v>
      </c>
      <c r="E60" s="69">
        <f t="shared" si="60"/>
        <v>0</v>
      </c>
      <c r="F60" s="69">
        <f t="shared" si="60"/>
        <v>110000</v>
      </c>
      <c r="G60" s="69">
        <f t="shared" si="60"/>
        <v>110000</v>
      </c>
      <c r="H60" s="69">
        <f t="shared" si="60"/>
        <v>230000</v>
      </c>
      <c r="I60" s="69">
        <f t="shared" si="60"/>
        <v>1000000</v>
      </c>
      <c r="J60" s="69">
        <f t="shared" si="60"/>
        <v>0</v>
      </c>
      <c r="K60" s="69">
        <f t="shared" si="60"/>
        <v>0</v>
      </c>
      <c r="L60" s="69">
        <f t="shared" si="61"/>
        <v>0</v>
      </c>
      <c r="M60" s="69">
        <f t="shared" si="61"/>
        <v>0</v>
      </c>
      <c r="N60" s="69">
        <f t="shared" si="61"/>
        <v>0</v>
      </c>
      <c r="O60" s="69">
        <f t="shared" si="61"/>
        <v>0</v>
      </c>
    </row>
    <row r="61" spans="1:20" s="58" customFormat="1" ht="25.5" x14ac:dyDescent="0.2">
      <c r="A61" s="67" t="s">
        <v>167</v>
      </c>
      <c r="B61" s="68" t="s">
        <v>168</v>
      </c>
      <c r="C61" s="69">
        <f t="shared" si="60"/>
        <v>76143.7</v>
      </c>
      <c r="D61" s="69">
        <f t="shared" si="60"/>
        <v>0</v>
      </c>
      <c r="E61" s="69">
        <f t="shared" si="60"/>
        <v>0</v>
      </c>
      <c r="F61" s="69">
        <f t="shared" si="60"/>
        <v>110000</v>
      </c>
      <c r="G61" s="69">
        <f t="shared" si="60"/>
        <v>110000</v>
      </c>
      <c r="H61" s="69">
        <f t="shared" si="60"/>
        <v>230000</v>
      </c>
      <c r="I61" s="69">
        <f t="shared" si="60"/>
        <v>1000000</v>
      </c>
      <c r="J61" s="69">
        <f t="shared" si="60"/>
        <v>0</v>
      </c>
      <c r="K61" s="69">
        <f t="shared" si="60"/>
        <v>0</v>
      </c>
      <c r="L61" s="69">
        <f t="shared" si="61"/>
        <v>0</v>
      </c>
      <c r="M61" s="69">
        <f t="shared" si="61"/>
        <v>0</v>
      </c>
      <c r="N61" s="69">
        <f t="shared" si="61"/>
        <v>0</v>
      </c>
      <c r="O61" s="69">
        <f t="shared" si="61"/>
        <v>0</v>
      </c>
    </row>
    <row r="62" spans="1:20" s="58" customFormat="1" ht="25.5" x14ac:dyDescent="0.2">
      <c r="A62" s="67" t="s">
        <v>169</v>
      </c>
      <c r="B62" s="68" t="s">
        <v>170</v>
      </c>
      <c r="C62" s="69">
        <f>(C63)</f>
        <v>76143.7</v>
      </c>
      <c r="D62" s="69">
        <f>(D63)</f>
        <v>0</v>
      </c>
      <c r="E62" s="69">
        <v>0</v>
      </c>
      <c r="F62" s="69">
        <v>110000</v>
      </c>
      <c r="G62" s="69">
        <v>110000</v>
      </c>
      <c r="H62" s="69">
        <v>230000</v>
      </c>
      <c r="I62" s="69">
        <v>1000000</v>
      </c>
      <c r="J62" s="69">
        <v>0</v>
      </c>
      <c r="K62" s="69">
        <v>0</v>
      </c>
      <c r="L62" s="69"/>
      <c r="M62" s="69"/>
      <c r="N62" s="69"/>
      <c r="O62" s="69"/>
    </row>
    <row r="63" spans="1:20" ht="25.5" x14ac:dyDescent="0.2">
      <c r="A63" s="59">
        <v>4511</v>
      </c>
      <c r="B63" s="60" t="s">
        <v>170</v>
      </c>
      <c r="C63" s="61">
        <v>76143.7</v>
      </c>
      <c r="D63" s="61">
        <v>0</v>
      </c>
      <c r="E63" s="61">
        <v>0</v>
      </c>
      <c r="F63" s="152">
        <v>110000</v>
      </c>
      <c r="G63" s="181">
        <v>110000</v>
      </c>
      <c r="H63" s="181">
        <v>230000</v>
      </c>
      <c r="I63" s="211">
        <v>1000000</v>
      </c>
      <c r="J63" s="211">
        <v>0</v>
      </c>
      <c r="K63" s="211">
        <v>0</v>
      </c>
      <c r="L63" s="61">
        <v>0</v>
      </c>
      <c r="M63" s="61">
        <v>0</v>
      </c>
      <c r="N63" s="61">
        <v>0</v>
      </c>
      <c r="O63" s="61">
        <v>0</v>
      </c>
    </row>
    <row r="64" spans="1:20" ht="25.5" x14ac:dyDescent="0.2">
      <c r="A64" s="47" t="s">
        <v>133</v>
      </c>
      <c r="B64" s="48" t="s">
        <v>171</v>
      </c>
      <c r="C64" s="49">
        <f>(SUM(C65+C88+C89+C96+C107+C112+C135+C118+C196))</f>
        <v>30585.730000000003</v>
      </c>
      <c r="D64" s="49">
        <f t="shared" ref="D64:G64" si="66">(SUM(D65+D88+D89+D96+D112+D135+D118))</f>
        <v>13263.786581724069</v>
      </c>
      <c r="E64" s="70">
        <f t="shared" si="66"/>
        <v>13338.642245669918</v>
      </c>
      <c r="F64" s="70">
        <f t="shared" si="66"/>
        <v>16531.110722012076</v>
      </c>
      <c r="G64" s="70">
        <f t="shared" si="66"/>
        <v>16531.110722012076</v>
      </c>
      <c r="H64" s="70">
        <f>(SUM(H65+H88+H89+H96+H112+H135+H118+H190+H107+H196))</f>
        <v>55166.891233658505</v>
      </c>
      <c r="I64" s="212">
        <f>(SUM(I65+I88+I89+I96+I107+I112+I135+I118+I190+I196+I152+I169+I176))</f>
        <v>83519</v>
      </c>
      <c r="J64" s="212">
        <f>(SUM(J65+J88+J89+J96+J107+J112+J135+J118+J190+J196+J152+J169+J176))</f>
        <v>82019</v>
      </c>
      <c r="K64" s="212">
        <f>(SUM(K65+K88+K89+K96+K107+K112+K135+K118+K190+K196+K152+K169+K176))</f>
        <v>82019</v>
      </c>
      <c r="L64" s="49">
        <f>SUM(L65+L89+L112+L135+L118)</f>
        <v>0</v>
      </c>
      <c r="M64" s="49">
        <f>SUM(M65+M89+M112+M135+M118)</f>
        <v>0</v>
      </c>
      <c r="N64" s="49">
        <f>SUM(N65+N89+N112+N135+N118)</f>
        <v>0</v>
      </c>
      <c r="O64" s="49">
        <f>SUM(O65+O89+O112+O135+O118)</f>
        <v>0</v>
      </c>
    </row>
    <row r="65" spans="1:15" ht="51" x14ac:dyDescent="0.2">
      <c r="A65" s="51" t="s">
        <v>172</v>
      </c>
      <c r="B65" s="52" t="s">
        <v>173</v>
      </c>
      <c r="C65" s="53">
        <f t="shared" ref="C65:F65" si="67">(SUM(C67))</f>
        <v>7168.11</v>
      </c>
      <c r="D65" s="53">
        <f t="shared" si="67"/>
        <v>4645.298294511912</v>
      </c>
      <c r="E65" s="53">
        <f t="shared" si="67"/>
        <v>4645.298294511912</v>
      </c>
      <c r="F65" s="53">
        <f t="shared" si="67"/>
        <v>5000</v>
      </c>
      <c r="G65" s="53">
        <f t="shared" ref="G65:I65" si="68">(SUM(G67))</f>
        <v>5000</v>
      </c>
      <c r="H65" s="53">
        <f t="shared" ref="H65" si="69">(SUM(H67))</f>
        <v>13000</v>
      </c>
      <c r="I65" s="53">
        <f t="shared" si="68"/>
        <v>16228</v>
      </c>
      <c r="J65" s="53">
        <f t="shared" ref="J65:K65" si="70">(SUM(J67))</f>
        <v>16228</v>
      </c>
      <c r="K65" s="53">
        <f t="shared" si="70"/>
        <v>16228</v>
      </c>
      <c r="L65" s="53">
        <f t="shared" ref="L65:O65" si="71">SUM(L67)</f>
        <v>0</v>
      </c>
      <c r="M65" s="53">
        <f t="shared" si="71"/>
        <v>0</v>
      </c>
      <c r="N65" s="53">
        <f t="shared" si="71"/>
        <v>0</v>
      </c>
      <c r="O65" s="53">
        <f t="shared" si="71"/>
        <v>0</v>
      </c>
    </row>
    <row r="66" spans="1:15" x14ac:dyDescent="0.2">
      <c r="A66" s="54" t="s">
        <v>174</v>
      </c>
      <c r="B66" s="52" t="s">
        <v>44</v>
      </c>
      <c r="C66" s="53">
        <v>0</v>
      </c>
      <c r="D66" s="53">
        <v>0</v>
      </c>
      <c r="E66" s="53">
        <v>0</v>
      </c>
      <c r="F66" s="53">
        <v>0</v>
      </c>
      <c r="G66" s="53">
        <v>0</v>
      </c>
      <c r="H66" s="53">
        <v>0</v>
      </c>
      <c r="I66" s="53">
        <v>0</v>
      </c>
      <c r="J66" s="53">
        <v>0</v>
      </c>
      <c r="K66" s="53">
        <v>0</v>
      </c>
      <c r="L66" s="53"/>
      <c r="M66" s="53"/>
      <c r="N66" s="53"/>
      <c r="O66" s="53"/>
    </row>
    <row r="67" spans="1:15" s="58" customFormat="1" x14ac:dyDescent="0.2">
      <c r="A67" s="55">
        <v>3</v>
      </c>
      <c r="B67" s="56" t="s">
        <v>22</v>
      </c>
      <c r="C67" s="57">
        <f t="shared" ref="C67:K67" si="72">(SUM(C68))</f>
        <v>7168.11</v>
      </c>
      <c r="D67" s="57">
        <f t="shared" si="72"/>
        <v>4645.298294511912</v>
      </c>
      <c r="E67" s="57">
        <f t="shared" si="72"/>
        <v>4645.298294511912</v>
      </c>
      <c r="F67" s="57">
        <f t="shared" si="72"/>
        <v>5000</v>
      </c>
      <c r="G67" s="57">
        <f t="shared" si="72"/>
        <v>5000</v>
      </c>
      <c r="H67" s="57">
        <f t="shared" si="72"/>
        <v>13000</v>
      </c>
      <c r="I67" s="57">
        <f t="shared" si="72"/>
        <v>16228</v>
      </c>
      <c r="J67" s="57">
        <f t="shared" si="72"/>
        <v>16228</v>
      </c>
      <c r="K67" s="57">
        <f t="shared" si="72"/>
        <v>16228</v>
      </c>
      <c r="L67" s="57">
        <f t="shared" ref="L67:O67" si="73">SUM(L68)</f>
        <v>0</v>
      </c>
      <c r="M67" s="57">
        <f t="shared" si="73"/>
        <v>0</v>
      </c>
      <c r="N67" s="57">
        <f t="shared" si="73"/>
        <v>0</v>
      </c>
      <c r="O67" s="57">
        <f t="shared" si="73"/>
        <v>0</v>
      </c>
    </row>
    <row r="68" spans="1:15" s="58" customFormat="1" x14ac:dyDescent="0.2">
      <c r="A68" s="55">
        <v>32</v>
      </c>
      <c r="B68" s="56" t="s">
        <v>30</v>
      </c>
      <c r="C68" s="57">
        <f t="shared" ref="C68:F68" si="74">(C69+C73+C77+C79)</f>
        <v>7168.11</v>
      </c>
      <c r="D68" s="57">
        <f t="shared" si="74"/>
        <v>4645.298294511912</v>
      </c>
      <c r="E68" s="57">
        <f t="shared" si="74"/>
        <v>4645.298294511912</v>
      </c>
      <c r="F68" s="57">
        <f t="shared" si="74"/>
        <v>5000</v>
      </c>
      <c r="G68" s="57">
        <f t="shared" ref="G68:I68" si="75">(G69+G73+G77+G79)</f>
        <v>5000</v>
      </c>
      <c r="H68" s="57">
        <f t="shared" ref="H68" si="76">(H69+H73+H77+H79)</f>
        <v>13000</v>
      </c>
      <c r="I68" s="57">
        <f t="shared" si="75"/>
        <v>16228</v>
      </c>
      <c r="J68" s="57">
        <f t="shared" ref="J68:K68" si="77">(J69+J73+J77+J79)</f>
        <v>16228</v>
      </c>
      <c r="K68" s="57">
        <f t="shared" si="77"/>
        <v>16228</v>
      </c>
      <c r="L68" s="57">
        <f>SUM(L79)</f>
        <v>0</v>
      </c>
      <c r="M68" s="57">
        <f>SUM(M79)</f>
        <v>0</v>
      </c>
      <c r="N68" s="57">
        <f>SUM(N79)</f>
        <v>0</v>
      </c>
      <c r="O68" s="57">
        <f>SUM(O79)</f>
        <v>0</v>
      </c>
    </row>
    <row r="69" spans="1:15" s="58" customFormat="1" x14ac:dyDescent="0.2">
      <c r="A69" s="55">
        <v>321</v>
      </c>
      <c r="B69" s="56" t="s">
        <v>84</v>
      </c>
      <c r="C69" s="57">
        <f t="shared" ref="C69:C78" si="78">(D69+E69+J69++L69+M69+N69+O69)</f>
        <v>0</v>
      </c>
      <c r="D69" s="57">
        <f>(D70+D71+D72)</f>
        <v>0</v>
      </c>
      <c r="E69" s="57">
        <v>0</v>
      </c>
      <c r="F69" s="57">
        <v>0</v>
      </c>
      <c r="G69" s="57">
        <v>0</v>
      </c>
      <c r="H69" s="57">
        <v>0</v>
      </c>
      <c r="I69" s="57">
        <v>0</v>
      </c>
      <c r="J69" s="57">
        <v>0</v>
      </c>
      <c r="K69" s="57">
        <v>0</v>
      </c>
      <c r="L69" s="57"/>
      <c r="M69" s="57"/>
      <c r="N69" s="57"/>
      <c r="O69" s="57"/>
    </row>
    <row r="70" spans="1:15" s="58" customFormat="1" x14ac:dyDescent="0.2">
      <c r="A70" s="59">
        <v>3211</v>
      </c>
      <c r="B70" s="60" t="s">
        <v>85</v>
      </c>
      <c r="C70" s="61">
        <f t="shared" si="78"/>
        <v>0</v>
      </c>
      <c r="D70" s="61">
        <v>0</v>
      </c>
      <c r="E70" s="61">
        <v>0</v>
      </c>
      <c r="F70" s="61">
        <v>0</v>
      </c>
      <c r="G70" s="61">
        <v>0</v>
      </c>
      <c r="H70" s="61">
        <v>0</v>
      </c>
      <c r="I70" s="61">
        <v>0</v>
      </c>
      <c r="J70" s="61">
        <v>0</v>
      </c>
      <c r="K70" s="61">
        <v>0</v>
      </c>
      <c r="L70" s="61"/>
      <c r="M70" s="61"/>
      <c r="N70" s="61"/>
      <c r="O70" s="61"/>
    </row>
    <row r="71" spans="1:15" s="58" customFormat="1" x14ac:dyDescent="0.2">
      <c r="A71" s="59">
        <v>3213</v>
      </c>
      <c r="B71" s="60" t="s">
        <v>138</v>
      </c>
      <c r="C71" s="61">
        <f t="shared" si="78"/>
        <v>0</v>
      </c>
      <c r="D71" s="61">
        <v>0</v>
      </c>
      <c r="E71" s="61">
        <v>0</v>
      </c>
      <c r="F71" s="61">
        <v>0</v>
      </c>
      <c r="G71" s="61">
        <v>0</v>
      </c>
      <c r="H71" s="61">
        <v>0</v>
      </c>
      <c r="I71" s="61">
        <v>0</v>
      </c>
      <c r="J71" s="61">
        <v>0</v>
      </c>
      <c r="K71" s="61">
        <v>0</v>
      </c>
      <c r="L71" s="61"/>
      <c r="M71" s="61"/>
      <c r="N71" s="61"/>
      <c r="O71" s="61"/>
    </row>
    <row r="72" spans="1:15" s="58" customFormat="1" x14ac:dyDescent="0.2">
      <c r="A72" s="59">
        <v>3214</v>
      </c>
      <c r="B72" s="60" t="s">
        <v>139</v>
      </c>
      <c r="C72" s="61">
        <f t="shared" si="78"/>
        <v>0</v>
      </c>
      <c r="D72" s="61">
        <v>0</v>
      </c>
      <c r="E72" s="61">
        <v>0</v>
      </c>
      <c r="F72" s="61">
        <v>0</v>
      </c>
      <c r="G72" s="61">
        <v>0</v>
      </c>
      <c r="H72" s="61">
        <v>0</v>
      </c>
      <c r="I72" s="61">
        <v>0</v>
      </c>
      <c r="J72" s="61">
        <v>0</v>
      </c>
      <c r="K72" s="61">
        <v>0</v>
      </c>
      <c r="L72" s="61"/>
      <c r="M72" s="61"/>
      <c r="N72" s="61"/>
      <c r="O72" s="61"/>
    </row>
    <row r="73" spans="1:15" s="58" customFormat="1" x14ac:dyDescent="0.2">
      <c r="A73" s="71">
        <v>322</v>
      </c>
      <c r="B73" s="72" t="s">
        <v>140</v>
      </c>
      <c r="C73" s="57">
        <f t="shared" si="78"/>
        <v>0</v>
      </c>
      <c r="D73" s="73">
        <f>(SUM(D74:D76))</f>
        <v>0</v>
      </c>
      <c r="E73" s="73">
        <v>0</v>
      </c>
      <c r="F73" s="73">
        <v>0</v>
      </c>
      <c r="G73" s="73">
        <v>0</v>
      </c>
      <c r="H73" s="73">
        <v>0</v>
      </c>
      <c r="I73" s="73">
        <v>0</v>
      </c>
      <c r="J73" s="73">
        <v>0</v>
      </c>
      <c r="K73" s="73">
        <v>0</v>
      </c>
      <c r="L73" s="73"/>
      <c r="M73" s="73"/>
      <c r="N73" s="73"/>
      <c r="O73" s="73"/>
    </row>
    <row r="74" spans="1:15" s="58" customFormat="1" ht="25.5" x14ac:dyDescent="0.2">
      <c r="A74" s="59">
        <v>3221</v>
      </c>
      <c r="B74" s="60" t="s">
        <v>141</v>
      </c>
      <c r="C74" s="61">
        <f t="shared" si="78"/>
        <v>0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/>
      <c r="M74" s="61"/>
      <c r="N74" s="61"/>
      <c r="O74" s="61"/>
    </row>
    <row r="75" spans="1:15" s="58" customFormat="1" x14ac:dyDescent="0.2">
      <c r="A75" s="59">
        <v>3222</v>
      </c>
      <c r="B75" s="60" t="s">
        <v>90</v>
      </c>
      <c r="C75" s="61">
        <f t="shared" si="78"/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/>
      <c r="M75" s="61"/>
      <c r="N75" s="61"/>
      <c r="O75" s="61"/>
    </row>
    <row r="76" spans="1:15" s="58" customFormat="1" x14ac:dyDescent="0.2">
      <c r="A76" s="59">
        <v>3225</v>
      </c>
      <c r="B76" s="60" t="s">
        <v>175</v>
      </c>
      <c r="C76" s="61">
        <f t="shared" si="78"/>
        <v>0</v>
      </c>
      <c r="D76" s="61">
        <v>0</v>
      </c>
      <c r="E76" s="61">
        <v>0</v>
      </c>
      <c r="F76" s="61">
        <v>0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/>
      <c r="M76" s="61"/>
      <c r="N76" s="61"/>
      <c r="O76" s="61"/>
    </row>
    <row r="77" spans="1:15" s="58" customFormat="1" x14ac:dyDescent="0.2">
      <c r="A77" s="55">
        <v>323</v>
      </c>
      <c r="B77" s="56" t="s">
        <v>95</v>
      </c>
      <c r="C77" s="57">
        <f t="shared" si="78"/>
        <v>0</v>
      </c>
      <c r="D77" s="57">
        <f>(SUM(D78))</f>
        <v>0</v>
      </c>
      <c r="E77" s="57">
        <v>0</v>
      </c>
      <c r="F77" s="57">
        <v>0</v>
      </c>
      <c r="G77" s="57">
        <v>0</v>
      </c>
      <c r="H77" s="57">
        <v>0</v>
      </c>
      <c r="I77" s="57">
        <v>0</v>
      </c>
      <c r="J77" s="57">
        <v>0</v>
      </c>
      <c r="K77" s="57">
        <v>0</v>
      </c>
      <c r="L77" s="57"/>
      <c r="M77" s="57"/>
      <c r="N77" s="57"/>
      <c r="O77" s="57"/>
    </row>
    <row r="78" spans="1:15" s="58" customFormat="1" x14ac:dyDescent="0.2">
      <c r="A78" s="59">
        <v>3237</v>
      </c>
      <c r="B78" s="60" t="s">
        <v>149</v>
      </c>
      <c r="C78" s="61">
        <f t="shared" si="78"/>
        <v>0</v>
      </c>
      <c r="D78" s="61">
        <v>0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0</v>
      </c>
      <c r="K78" s="61">
        <v>0</v>
      </c>
      <c r="L78" s="61"/>
      <c r="M78" s="61"/>
      <c r="N78" s="61"/>
      <c r="O78" s="61"/>
    </row>
    <row r="79" spans="1:15" s="58" customFormat="1" ht="25.5" x14ac:dyDescent="0.2">
      <c r="A79" s="55">
        <v>329</v>
      </c>
      <c r="B79" s="56" t="s">
        <v>150</v>
      </c>
      <c r="C79" s="57">
        <f>(SUM(C80:C81))</f>
        <v>7168.11</v>
      </c>
      <c r="D79" s="57">
        <v>4645.298294511912</v>
      </c>
      <c r="E79" s="57">
        <v>4645.298294511912</v>
      </c>
      <c r="F79" s="57">
        <v>5000</v>
      </c>
      <c r="G79" s="57">
        <v>5000</v>
      </c>
      <c r="H79" s="57">
        <v>13000</v>
      </c>
      <c r="I79" s="57">
        <v>16228</v>
      </c>
      <c r="J79" s="57">
        <v>16228</v>
      </c>
      <c r="K79" s="57">
        <v>16228</v>
      </c>
      <c r="L79" s="57">
        <f>SUM(L88)</f>
        <v>0</v>
      </c>
      <c r="M79" s="57">
        <f>SUM(M88)</f>
        <v>0</v>
      </c>
      <c r="N79" s="57">
        <f>SUM(N88)</f>
        <v>0</v>
      </c>
      <c r="O79" s="57">
        <f>SUM(O88)</f>
        <v>0</v>
      </c>
    </row>
    <row r="80" spans="1:15" s="58" customFormat="1" ht="25.5" x14ac:dyDescent="0.2">
      <c r="A80" s="55">
        <v>3299</v>
      </c>
      <c r="B80" s="56" t="s">
        <v>150</v>
      </c>
      <c r="C80" s="191">
        <v>7168.11</v>
      </c>
      <c r="D80" s="57">
        <v>4645.298294511912</v>
      </c>
      <c r="E80" s="57">
        <v>4645.298294511912</v>
      </c>
      <c r="F80" s="57">
        <v>5000</v>
      </c>
      <c r="G80" s="57">
        <v>5000</v>
      </c>
      <c r="H80" s="73">
        <v>13000</v>
      </c>
      <c r="I80" s="199">
        <v>16228</v>
      </c>
      <c r="J80" s="199">
        <v>16228</v>
      </c>
      <c r="K80" s="199">
        <v>16228</v>
      </c>
      <c r="L80" s="57"/>
      <c r="M80" s="57"/>
      <c r="N80" s="57"/>
      <c r="O80" s="57"/>
    </row>
    <row r="81" spans="1:15" ht="51" x14ac:dyDescent="0.2">
      <c r="A81" s="51" t="s">
        <v>176</v>
      </c>
      <c r="B81" s="52" t="s">
        <v>177</v>
      </c>
      <c r="C81" s="53">
        <f t="shared" ref="C81:F81" si="79">(SUM(C83))</f>
        <v>0</v>
      </c>
      <c r="D81" s="53">
        <f t="shared" si="79"/>
        <v>1990.8421262193906</v>
      </c>
      <c r="E81" s="53">
        <f t="shared" si="79"/>
        <v>265.44561682925212</v>
      </c>
      <c r="F81" s="53">
        <f t="shared" si="79"/>
        <v>1175.6300000000001</v>
      </c>
      <c r="G81" s="53">
        <f t="shared" ref="G81:I81" si="80">(SUM(G83))</f>
        <v>1175.6300000000001</v>
      </c>
      <c r="H81" s="53">
        <f t="shared" ref="H81" si="81">(SUM(H83))</f>
        <v>10000</v>
      </c>
      <c r="I81" s="53">
        <f t="shared" si="80"/>
        <v>10000</v>
      </c>
      <c r="J81" s="53">
        <f t="shared" ref="J81:K81" si="82">(SUM(J83))</f>
        <v>10000</v>
      </c>
      <c r="K81" s="53">
        <f t="shared" si="82"/>
        <v>10000</v>
      </c>
      <c r="L81" s="53">
        <f t="shared" ref="L81:O81" si="83">SUM(L83)</f>
        <v>0</v>
      </c>
      <c r="M81" s="53">
        <f t="shared" si="83"/>
        <v>0</v>
      </c>
      <c r="N81" s="53">
        <f t="shared" si="83"/>
        <v>0</v>
      </c>
      <c r="O81" s="53">
        <f t="shared" si="83"/>
        <v>0</v>
      </c>
    </row>
    <row r="82" spans="1:15" x14ac:dyDescent="0.2">
      <c r="A82" s="54" t="s">
        <v>174</v>
      </c>
      <c r="B82" s="52" t="s">
        <v>44</v>
      </c>
      <c r="C82" s="53">
        <v>0</v>
      </c>
      <c r="D82" s="53">
        <v>0</v>
      </c>
      <c r="E82" s="53">
        <v>0</v>
      </c>
      <c r="F82" s="53">
        <v>0</v>
      </c>
      <c r="G82" s="53">
        <v>0</v>
      </c>
      <c r="H82" s="53">
        <v>0</v>
      </c>
      <c r="I82" s="53">
        <v>0</v>
      </c>
      <c r="J82" s="53">
        <v>0</v>
      </c>
      <c r="K82" s="53">
        <v>0</v>
      </c>
      <c r="L82" s="53"/>
      <c r="M82" s="53"/>
      <c r="N82" s="53"/>
      <c r="O82" s="53"/>
    </row>
    <row r="83" spans="1:15" x14ac:dyDescent="0.2">
      <c r="A83" s="55">
        <v>3</v>
      </c>
      <c r="B83" s="56" t="s">
        <v>22</v>
      </c>
      <c r="C83" s="57">
        <f>(SUM(C87))</f>
        <v>0</v>
      </c>
      <c r="D83" s="57">
        <f t="shared" ref="D83:H83" si="84">(SUM(D88))</f>
        <v>1990.8421262193906</v>
      </c>
      <c r="E83" s="57">
        <f t="shared" si="84"/>
        <v>265.44561682925212</v>
      </c>
      <c r="F83" s="57">
        <f t="shared" si="84"/>
        <v>1175.6300000000001</v>
      </c>
      <c r="G83" s="57">
        <f t="shared" si="84"/>
        <v>1175.6300000000001</v>
      </c>
      <c r="H83" s="57">
        <f t="shared" si="84"/>
        <v>10000</v>
      </c>
      <c r="I83" s="57">
        <f t="shared" ref="I83" si="85">(SUM(I88))</f>
        <v>10000</v>
      </c>
      <c r="J83" s="57">
        <f t="shared" ref="J83:K83" si="86">(SUM(J88))</f>
        <v>10000</v>
      </c>
      <c r="K83" s="57">
        <f t="shared" si="86"/>
        <v>10000</v>
      </c>
      <c r="L83" s="57">
        <f t="shared" ref="L83:O85" si="87">SUM(L84)</f>
        <v>0</v>
      </c>
      <c r="M83" s="57">
        <f t="shared" si="87"/>
        <v>0</v>
      </c>
      <c r="N83" s="57">
        <f t="shared" si="87"/>
        <v>0</v>
      </c>
      <c r="O83" s="57">
        <f t="shared" si="87"/>
        <v>0</v>
      </c>
    </row>
    <row r="84" spans="1:15" s="58" customFormat="1" x14ac:dyDescent="0.2">
      <c r="A84" s="55">
        <v>32</v>
      </c>
      <c r="B84" s="56" t="s">
        <v>30</v>
      </c>
      <c r="C84" s="57">
        <f t="shared" ref="C84:K85" si="88">(SUM(C85))</f>
        <v>0</v>
      </c>
      <c r="D84" s="57">
        <f t="shared" si="88"/>
        <v>0</v>
      </c>
      <c r="E84" s="57">
        <f t="shared" si="88"/>
        <v>0</v>
      </c>
      <c r="F84" s="57">
        <f t="shared" si="88"/>
        <v>0</v>
      </c>
      <c r="G84" s="57">
        <f t="shared" si="88"/>
        <v>0</v>
      </c>
      <c r="H84" s="57">
        <f t="shared" si="88"/>
        <v>0</v>
      </c>
      <c r="I84" s="57">
        <f t="shared" si="88"/>
        <v>0</v>
      </c>
      <c r="J84" s="57">
        <f t="shared" si="88"/>
        <v>0</v>
      </c>
      <c r="K84" s="57">
        <f t="shared" si="88"/>
        <v>0</v>
      </c>
      <c r="L84" s="57">
        <f t="shared" si="87"/>
        <v>0</v>
      </c>
      <c r="M84" s="57">
        <f t="shared" si="87"/>
        <v>0</v>
      </c>
      <c r="N84" s="57">
        <f t="shared" si="87"/>
        <v>0</v>
      </c>
      <c r="O84" s="57">
        <f t="shared" si="87"/>
        <v>0</v>
      </c>
    </row>
    <row r="85" spans="1:15" s="58" customFormat="1" x14ac:dyDescent="0.2">
      <c r="A85" s="55">
        <v>323</v>
      </c>
      <c r="B85" s="56" t="s">
        <v>95</v>
      </c>
      <c r="C85" s="57">
        <f t="shared" si="88"/>
        <v>0</v>
      </c>
      <c r="D85" s="57">
        <f t="shared" si="88"/>
        <v>0</v>
      </c>
      <c r="E85" s="57">
        <f t="shared" si="88"/>
        <v>0</v>
      </c>
      <c r="F85" s="57">
        <f t="shared" si="88"/>
        <v>0</v>
      </c>
      <c r="G85" s="57">
        <f t="shared" si="88"/>
        <v>0</v>
      </c>
      <c r="H85" s="57">
        <f t="shared" si="88"/>
        <v>0</v>
      </c>
      <c r="I85" s="57">
        <f t="shared" si="88"/>
        <v>0</v>
      </c>
      <c r="J85" s="57">
        <f t="shared" si="88"/>
        <v>0</v>
      </c>
      <c r="K85" s="57">
        <f t="shared" si="88"/>
        <v>0</v>
      </c>
      <c r="L85" s="57">
        <f t="shared" si="87"/>
        <v>0</v>
      </c>
      <c r="M85" s="57">
        <f t="shared" si="87"/>
        <v>0</v>
      </c>
      <c r="N85" s="57">
        <f t="shared" si="87"/>
        <v>0</v>
      </c>
      <c r="O85" s="57">
        <f t="shared" si="87"/>
        <v>0</v>
      </c>
    </row>
    <row r="86" spans="1:15" s="58" customFormat="1" x14ac:dyDescent="0.2">
      <c r="A86" s="59">
        <v>3237</v>
      </c>
      <c r="B86" s="60" t="s">
        <v>149</v>
      </c>
      <c r="C86" s="61">
        <f>(D86)</f>
        <v>0</v>
      </c>
      <c r="D86" s="61">
        <v>0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0</v>
      </c>
      <c r="K86" s="61">
        <v>0</v>
      </c>
      <c r="L86" s="61"/>
      <c r="M86" s="61"/>
      <c r="N86" s="61"/>
      <c r="O86" s="61"/>
    </row>
    <row r="87" spans="1:15" s="58" customFormat="1" x14ac:dyDescent="0.2">
      <c r="A87" s="59">
        <v>329</v>
      </c>
      <c r="B87" s="60" t="s">
        <v>150</v>
      </c>
      <c r="C87" s="57">
        <v>0</v>
      </c>
      <c r="D87" s="57">
        <f t="shared" ref="D87:K87" si="89">(SUM(D88))</f>
        <v>1990.8421262193906</v>
      </c>
      <c r="E87" s="57">
        <f t="shared" si="89"/>
        <v>265.44561682925212</v>
      </c>
      <c r="F87" s="57">
        <f t="shared" si="89"/>
        <v>1175.6300000000001</v>
      </c>
      <c r="G87" s="57">
        <f t="shared" si="89"/>
        <v>1175.6300000000001</v>
      </c>
      <c r="H87" s="57">
        <f t="shared" si="89"/>
        <v>10000</v>
      </c>
      <c r="I87" s="57">
        <f t="shared" si="89"/>
        <v>10000</v>
      </c>
      <c r="J87" s="57">
        <f t="shared" si="89"/>
        <v>10000</v>
      </c>
      <c r="K87" s="57">
        <f t="shared" si="89"/>
        <v>10000</v>
      </c>
      <c r="L87" s="61"/>
      <c r="M87" s="61"/>
      <c r="N87" s="61"/>
      <c r="O87" s="61"/>
    </row>
    <row r="88" spans="1:15" x14ac:dyDescent="0.2">
      <c r="A88" s="59">
        <v>3299</v>
      </c>
      <c r="B88" s="60" t="s">
        <v>150</v>
      </c>
      <c r="C88" s="61">
        <v>0</v>
      </c>
      <c r="D88" s="61">
        <v>1990.8421262193906</v>
      </c>
      <c r="E88" s="61">
        <v>265.44561682925212</v>
      </c>
      <c r="F88" s="61">
        <v>1175.6300000000001</v>
      </c>
      <c r="G88" s="61">
        <v>1175.6300000000001</v>
      </c>
      <c r="H88" s="193">
        <v>10000</v>
      </c>
      <c r="I88" s="211">
        <v>10000</v>
      </c>
      <c r="J88" s="211">
        <v>10000</v>
      </c>
      <c r="K88" s="211">
        <v>10000</v>
      </c>
      <c r="L88" s="61"/>
      <c r="M88" s="61"/>
      <c r="N88" s="61"/>
      <c r="O88" s="61"/>
    </row>
    <row r="89" spans="1:15" ht="51" x14ac:dyDescent="0.2">
      <c r="A89" s="51" t="s">
        <v>178</v>
      </c>
      <c r="B89" s="52" t="s">
        <v>179</v>
      </c>
      <c r="C89" s="79">
        <f t="shared" ref="C89:F89" si="90">(SUM(C91))</f>
        <v>1831</v>
      </c>
      <c r="D89" s="53">
        <f t="shared" si="90"/>
        <v>256.95135709071604</v>
      </c>
      <c r="E89" s="53">
        <f t="shared" si="90"/>
        <v>530.89123365850423</v>
      </c>
      <c r="F89" s="53">
        <f t="shared" si="90"/>
        <v>530.89123365850423</v>
      </c>
      <c r="G89" s="53">
        <f t="shared" ref="G89:I89" si="91">(SUM(G91))</f>
        <v>530.89123365850423</v>
      </c>
      <c r="H89" s="53">
        <f t="shared" ref="H89" si="92">(SUM(H91))</f>
        <v>530.89123365850423</v>
      </c>
      <c r="I89" s="53">
        <f t="shared" si="91"/>
        <v>1060</v>
      </c>
      <c r="J89" s="53">
        <f t="shared" ref="J89:K89" si="93">(SUM(J91))</f>
        <v>1060</v>
      </c>
      <c r="K89" s="53">
        <f t="shared" si="93"/>
        <v>1060</v>
      </c>
      <c r="L89" s="53">
        <f t="shared" ref="L89:O89" si="94">SUM(L91)</f>
        <v>0</v>
      </c>
      <c r="M89" s="53">
        <f t="shared" si="94"/>
        <v>0</v>
      </c>
      <c r="N89" s="53">
        <f t="shared" si="94"/>
        <v>0</v>
      </c>
      <c r="O89" s="53">
        <f t="shared" si="94"/>
        <v>0</v>
      </c>
    </row>
    <row r="90" spans="1:15" x14ac:dyDescent="0.2">
      <c r="A90" s="54" t="s">
        <v>174</v>
      </c>
      <c r="B90" s="52" t="s">
        <v>44</v>
      </c>
      <c r="C90" s="53">
        <v>0</v>
      </c>
      <c r="D90" s="53">
        <v>0</v>
      </c>
      <c r="E90" s="53">
        <v>0</v>
      </c>
      <c r="F90" s="53">
        <v>0</v>
      </c>
      <c r="G90" s="53">
        <v>0</v>
      </c>
      <c r="H90" s="53">
        <v>0</v>
      </c>
      <c r="I90" s="53">
        <v>0</v>
      </c>
      <c r="J90" s="53">
        <v>0</v>
      </c>
      <c r="K90" s="53">
        <v>0</v>
      </c>
      <c r="L90" s="53"/>
      <c r="M90" s="53"/>
      <c r="N90" s="53"/>
      <c r="O90" s="53"/>
    </row>
    <row r="91" spans="1:15" x14ac:dyDescent="0.2">
      <c r="A91" s="55">
        <v>3</v>
      </c>
      <c r="B91" s="56" t="s">
        <v>22</v>
      </c>
      <c r="C91" s="57">
        <f t="shared" ref="C91:K92" si="95">(SUM(C92))</f>
        <v>1831</v>
      </c>
      <c r="D91" s="57">
        <f t="shared" si="95"/>
        <v>256.95135709071604</v>
      </c>
      <c r="E91" s="57">
        <f t="shared" si="95"/>
        <v>530.89123365850423</v>
      </c>
      <c r="F91" s="57">
        <f t="shared" si="95"/>
        <v>530.89123365850423</v>
      </c>
      <c r="G91" s="57">
        <f t="shared" si="95"/>
        <v>530.89123365850423</v>
      </c>
      <c r="H91" s="57">
        <f t="shared" si="95"/>
        <v>530.89123365850423</v>
      </c>
      <c r="I91" s="57">
        <f t="shared" si="95"/>
        <v>1060</v>
      </c>
      <c r="J91" s="57">
        <f t="shared" si="95"/>
        <v>1060</v>
      </c>
      <c r="K91" s="57">
        <f t="shared" si="95"/>
        <v>1060</v>
      </c>
      <c r="L91" s="57">
        <f t="shared" ref="L91:O92" si="96">SUM(L92)</f>
        <v>0</v>
      </c>
      <c r="M91" s="57">
        <f t="shared" si="96"/>
        <v>0</v>
      </c>
      <c r="N91" s="57">
        <f t="shared" si="96"/>
        <v>0</v>
      </c>
      <c r="O91" s="57">
        <f t="shared" si="96"/>
        <v>0</v>
      </c>
    </row>
    <row r="92" spans="1:15" s="58" customFormat="1" x14ac:dyDescent="0.2">
      <c r="A92" s="55">
        <v>32</v>
      </c>
      <c r="B92" s="56" t="s">
        <v>30</v>
      </c>
      <c r="C92" s="57">
        <f t="shared" si="95"/>
        <v>1831</v>
      </c>
      <c r="D92" s="57">
        <f t="shared" si="95"/>
        <v>256.95135709071604</v>
      </c>
      <c r="E92" s="57">
        <f t="shared" si="95"/>
        <v>530.89123365850423</v>
      </c>
      <c r="F92" s="57">
        <f t="shared" si="95"/>
        <v>530.89123365850423</v>
      </c>
      <c r="G92" s="57">
        <f t="shared" si="95"/>
        <v>530.89123365850423</v>
      </c>
      <c r="H92" s="57">
        <f t="shared" si="95"/>
        <v>530.89123365850423</v>
      </c>
      <c r="I92" s="57">
        <f t="shared" si="95"/>
        <v>1060</v>
      </c>
      <c r="J92" s="57">
        <f t="shared" si="95"/>
        <v>1060</v>
      </c>
      <c r="K92" s="57">
        <f t="shared" si="95"/>
        <v>1060</v>
      </c>
      <c r="L92" s="57">
        <f t="shared" si="96"/>
        <v>0</v>
      </c>
      <c r="M92" s="57">
        <f t="shared" si="96"/>
        <v>0</v>
      </c>
      <c r="N92" s="57">
        <f t="shared" si="96"/>
        <v>0</v>
      </c>
      <c r="O92" s="57">
        <f t="shared" si="96"/>
        <v>0</v>
      </c>
    </row>
    <row r="93" spans="1:15" s="58" customFormat="1" ht="25.5" x14ac:dyDescent="0.2">
      <c r="A93" s="55">
        <v>329</v>
      </c>
      <c r="B93" s="56" t="s">
        <v>150</v>
      </c>
      <c r="C93" s="57">
        <f t="shared" ref="C93:F93" si="97">(SUM(C94+C95))</f>
        <v>1831</v>
      </c>
      <c r="D93" s="57">
        <f t="shared" si="97"/>
        <v>256.95135709071604</v>
      </c>
      <c r="E93" s="57">
        <f t="shared" si="97"/>
        <v>530.89123365850423</v>
      </c>
      <c r="F93" s="57">
        <f t="shared" si="97"/>
        <v>530.89123365850423</v>
      </c>
      <c r="G93" s="57">
        <f t="shared" ref="G93:I93" si="98">(SUM(G94+G95))</f>
        <v>530.89123365850423</v>
      </c>
      <c r="H93" s="57">
        <f t="shared" ref="H93" si="99">(SUM(H94+H95))</f>
        <v>530.89123365850423</v>
      </c>
      <c r="I93" s="57">
        <f t="shared" si="98"/>
        <v>1060</v>
      </c>
      <c r="J93" s="57">
        <f t="shared" ref="J93:K93" si="100">(SUM(J94+J95))</f>
        <v>1060</v>
      </c>
      <c r="K93" s="57">
        <f t="shared" si="100"/>
        <v>1060</v>
      </c>
      <c r="L93" s="57">
        <f t="shared" ref="L93:O93" si="101">SUM(L94+L95)</f>
        <v>0</v>
      </c>
      <c r="M93" s="57">
        <f t="shared" si="101"/>
        <v>0</v>
      </c>
      <c r="N93" s="57">
        <f t="shared" si="101"/>
        <v>0</v>
      </c>
      <c r="O93" s="57">
        <f t="shared" si="101"/>
        <v>0</v>
      </c>
    </row>
    <row r="94" spans="1:15" s="58" customFormat="1" ht="25.5" x14ac:dyDescent="0.2">
      <c r="A94" s="59">
        <v>3291</v>
      </c>
      <c r="B94" s="60" t="s">
        <v>180</v>
      </c>
      <c r="C94" s="61">
        <v>0</v>
      </c>
      <c r="D94" s="61">
        <v>185.81193178047647</v>
      </c>
      <c r="E94" s="61">
        <v>265.44561682925212</v>
      </c>
      <c r="F94" s="61">
        <v>265.44561682925212</v>
      </c>
      <c r="G94" s="61">
        <v>265.44561682925212</v>
      </c>
      <c r="H94" s="61">
        <v>265.44561682925212</v>
      </c>
      <c r="I94" s="197">
        <v>530</v>
      </c>
      <c r="J94" s="197">
        <v>530</v>
      </c>
      <c r="K94" s="197">
        <v>530</v>
      </c>
      <c r="L94" s="61"/>
      <c r="M94" s="61"/>
      <c r="N94" s="61"/>
      <c r="O94" s="61"/>
    </row>
    <row r="95" spans="1:15" x14ac:dyDescent="0.2">
      <c r="A95" s="59">
        <v>3299</v>
      </c>
      <c r="B95" s="60" t="s">
        <v>150</v>
      </c>
      <c r="C95" s="61">
        <v>1831</v>
      </c>
      <c r="D95" s="61">
        <v>71.13942531023956</v>
      </c>
      <c r="E95" s="61">
        <v>265.44561682925212</v>
      </c>
      <c r="F95" s="61">
        <v>265.44561682925212</v>
      </c>
      <c r="G95" s="61">
        <v>265.44561682925212</v>
      </c>
      <c r="H95" s="61">
        <v>265.44561682925212</v>
      </c>
      <c r="I95" s="197">
        <v>530</v>
      </c>
      <c r="J95" s="197">
        <v>530</v>
      </c>
      <c r="K95" s="197">
        <v>530</v>
      </c>
      <c r="L95" s="61"/>
      <c r="M95" s="61"/>
      <c r="N95" s="61"/>
      <c r="O95" s="61"/>
    </row>
    <row r="96" spans="1:15" ht="51" x14ac:dyDescent="0.2">
      <c r="A96" s="51" t="s">
        <v>181</v>
      </c>
      <c r="B96" s="52" t="s">
        <v>182</v>
      </c>
      <c r="C96" s="53">
        <f t="shared" ref="C96:F96" si="102">(SUM(C98))</f>
        <v>0</v>
      </c>
      <c r="D96" s="53">
        <f t="shared" si="102"/>
        <v>265.44561682925212</v>
      </c>
      <c r="E96" s="53">
        <f t="shared" si="102"/>
        <v>265.44561682925212</v>
      </c>
      <c r="F96" s="53">
        <f t="shared" si="102"/>
        <v>265.44561682925212</v>
      </c>
      <c r="G96" s="53">
        <f t="shared" ref="G96:I96" si="103">(SUM(G98))</f>
        <v>265.44561682925212</v>
      </c>
      <c r="H96" s="53">
        <f t="shared" ref="H96" si="104">(SUM(H98))</f>
        <v>100</v>
      </c>
      <c r="I96" s="53">
        <f t="shared" si="103"/>
        <v>0</v>
      </c>
      <c r="J96" s="53">
        <f t="shared" ref="J96:K96" si="105">(SUM(J98))</f>
        <v>0</v>
      </c>
      <c r="K96" s="53">
        <f t="shared" si="105"/>
        <v>0</v>
      </c>
      <c r="L96" s="53">
        <f t="shared" ref="L96:O96" si="106">SUM(L98)</f>
        <v>0</v>
      </c>
      <c r="M96" s="53">
        <f t="shared" si="106"/>
        <v>0</v>
      </c>
      <c r="N96" s="53">
        <f t="shared" si="106"/>
        <v>0</v>
      </c>
      <c r="O96" s="53">
        <f t="shared" si="106"/>
        <v>0</v>
      </c>
    </row>
    <row r="97" spans="1:15" x14ac:dyDescent="0.2">
      <c r="A97" s="54" t="s">
        <v>174</v>
      </c>
      <c r="B97" s="52" t="s">
        <v>44</v>
      </c>
      <c r="C97" s="53">
        <v>0</v>
      </c>
      <c r="D97" s="53">
        <v>0</v>
      </c>
      <c r="E97" s="53">
        <v>0</v>
      </c>
      <c r="F97" s="53">
        <v>0</v>
      </c>
      <c r="G97" s="53">
        <v>0</v>
      </c>
      <c r="H97" s="53">
        <v>0</v>
      </c>
      <c r="I97" s="53">
        <v>0</v>
      </c>
      <c r="J97" s="53">
        <v>0</v>
      </c>
      <c r="K97" s="53">
        <v>0</v>
      </c>
      <c r="L97" s="53"/>
      <c r="M97" s="53"/>
      <c r="N97" s="53"/>
      <c r="O97" s="53"/>
    </row>
    <row r="98" spans="1:15" s="50" customFormat="1" x14ac:dyDescent="0.2">
      <c r="A98" s="55">
        <v>3</v>
      </c>
      <c r="B98" s="56" t="s">
        <v>22</v>
      </c>
      <c r="C98" s="57">
        <f>(SUM(C99))</f>
        <v>0</v>
      </c>
      <c r="D98" s="57">
        <f t="shared" ref="D98:H98" si="107">(SUM(D99+D104))</f>
        <v>265.44561682925212</v>
      </c>
      <c r="E98" s="57">
        <f t="shared" si="107"/>
        <v>265.44561682925212</v>
      </c>
      <c r="F98" s="57">
        <f t="shared" si="107"/>
        <v>265.44561682925212</v>
      </c>
      <c r="G98" s="57">
        <f t="shared" si="107"/>
        <v>265.44561682925212</v>
      </c>
      <c r="H98" s="57">
        <f t="shared" si="107"/>
        <v>100</v>
      </c>
      <c r="I98" s="57">
        <f t="shared" ref="I98" si="108">(SUM(I99+I104))</f>
        <v>0</v>
      </c>
      <c r="J98" s="57">
        <f t="shared" ref="J98:K98" si="109">(SUM(J99+J104))</f>
        <v>0</v>
      </c>
      <c r="K98" s="57">
        <f t="shared" si="109"/>
        <v>0</v>
      </c>
      <c r="L98" s="57">
        <f t="shared" ref="L98:N98" si="110">SUM(L99+L104)</f>
        <v>0</v>
      </c>
      <c r="M98" s="57">
        <f t="shared" si="110"/>
        <v>0</v>
      </c>
      <c r="N98" s="57">
        <f t="shared" si="110"/>
        <v>0</v>
      </c>
      <c r="O98" s="57">
        <f>SUM(O99+O104)</f>
        <v>0</v>
      </c>
    </row>
    <row r="99" spans="1:15" s="50" customFormat="1" x14ac:dyDescent="0.2">
      <c r="A99" s="55">
        <v>32</v>
      </c>
      <c r="B99" s="56" t="s">
        <v>30</v>
      </c>
      <c r="C99" s="57">
        <f>(SUM(C100:C104))</f>
        <v>0</v>
      </c>
      <c r="D99" s="57">
        <f t="shared" ref="D99:H99" si="111">(SUM(D100+D102))</f>
        <v>0</v>
      </c>
      <c r="E99" s="57">
        <f t="shared" si="111"/>
        <v>0</v>
      </c>
      <c r="F99" s="57">
        <f t="shared" si="111"/>
        <v>0</v>
      </c>
      <c r="G99" s="57">
        <f t="shared" si="111"/>
        <v>0</v>
      </c>
      <c r="H99" s="57">
        <f t="shared" si="111"/>
        <v>0</v>
      </c>
      <c r="I99" s="57">
        <f t="shared" ref="I99" si="112">(SUM(I100+I102))</f>
        <v>0</v>
      </c>
      <c r="J99" s="57">
        <f t="shared" ref="J99:K99" si="113">(SUM(J100+J102))</f>
        <v>0</v>
      </c>
      <c r="K99" s="57">
        <f t="shared" si="113"/>
        <v>0</v>
      </c>
      <c r="L99" s="57">
        <f t="shared" ref="L99:N99" si="114">SUM(L100+L102)</f>
        <v>0</v>
      </c>
      <c r="M99" s="57">
        <f t="shared" si="114"/>
        <v>0</v>
      </c>
      <c r="N99" s="57">
        <f t="shared" si="114"/>
        <v>0</v>
      </c>
      <c r="O99" s="57">
        <f>SUM(O100+O102)</f>
        <v>0</v>
      </c>
    </row>
    <row r="100" spans="1:15" s="58" customFormat="1" x14ac:dyDescent="0.2">
      <c r="A100" s="55">
        <v>322</v>
      </c>
      <c r="B100" s="56" t="s">
        <v>140</v>
      </c>
      <c r="C100" s="57">
        <f t="shared" ref="C100:K100" si="115">(SUM(C101))</f>
        <v>0</v>
      </c>
      <c r="D100" s="57">
        <f t="shared" si="115"/>
        <v>0</v>
      </c>
      <c r="E100" s="57">
        <f t="shared" si="115"/>
        <v>0</v>
      </c>
      <c r="F100" s="57">
        <f t="shared" si="115"/>
        <v>0</v>
      </c>
      <c r="G100" s="57">
        <f t="shared" si="115"/>
        <v>0</v>
      </c>
      <c r="H100" s="57">
        <f t="shared" si="115"/>
        <v>0</v>
      </c>
      <c r="I100" s="57">
        <f t="shared" si="115"/>
        <v>0</v>
      </c>
      <c r="J100" s="57">
        <f t="shared" si="115"/>
        <v>0</v>
      </c>
      <c r="K100" s="57">
        <f t="shared" si="115"/>
        <v>0</v>
      </c>
      <c r="L100" s="57">
        <f t="shared" ref="L100:O100" si="116">SUM(L101)</f>
        <v>0</v>
      </c>
      <c r="M100" s="57">
        <f t="shared" si="116"/>
        <v>0</v>
      </c>
      <c r="N100" s="57">
        <f t="shared" si="116"/>
        <v>0</v>
      </c>
      <c r="O100" s="57">
        <f t="shared" si="116"/>
        <v>0</v>
      </c>
    </row>
    <row r="101" spans="1:15" x14ac:dyDescent="0.2">
      <c r="A101" s="59">
        <v>3222</v>
      </c>
      <c r="B101" s="60" t="s">
        <v>90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/>
      <c r="M101" s="61"/>
      <c r="N101" s="61"/>
      <c r="O101" s="61"/>
    </row>
    <row r="102" spans="1:15" s="58" customFormat="1" ht="25.5" x14ac:dyDescent="0.2">
      <c r="A102" s="55">
        <v>329</v>
      </c>
      <c r="B102" s="56" t="s">
        <v>150</v>
      </c>
      <c r="C102" s="57">
        <f t="shared" ref="C102:K102" si="117">(SUM(C103))</f>
        <v>0</v>
      </c>
      <c r="D102" s="57">
        <f t="shared" si="117"/>
        <v>0</v>
      </c>
      <c r="E102" s="57">
        <f t="shared" si="117"/>
        <v>0</v>
      </c>
      <c r="F102" s="57">
        <f t="shared" si="117"/>
        <v>0</v>
      </c>
      <c r="G102" s="57">
        <f t="shared" si="117"/>
        <v>0</v>
      </c>
      <c r="H102" s="57">
        <f t="shared" si="117"/>
        <v>0</v>
      </c>
      <c r="I102" s="57">
        <f t="shared" si="117"/>
        <v>0</v>
      </c>
      <c r="J102" s="57">
        <f t="shared" si="117"/>
        <v>0</v>
      </c>
      <c r="K102" s="57">
        <f t="shared" si="117"/>
        <v>0</v>
      </c>
      <c r="L102" s="57">
        <f t="shared" ref="L102:O102" si="118">SUM(L103)</f>
        <v>0</v>
      </c>
      <c r="M102" s="57">
        <f t="shared" si="118"/>
        <v>0</v>
      </c>
      <c r="N102" s="57">
        <f t="shared" si="118"/>
        <v>0</v>
      </c>
      <c r="O102" s="57">
        <f t="shared" si="118"/>
        <v>0</v>
      </c>
    </row>
    <row r="103" spans="1:15" s="58" customFormat="1" x14ac:dyDescent="0.2">
      <c r="A103" s="59">
        <v>3299</v>
      </c>
      <c r="B103" s="60" t="s">
        <v>150</v>
      </c>
      <c r="C103" s="61">
        <v>0</v>
      </c>
      <c r="D103" s="61">
        <v>0</v>
      </c>
      <c r="E103" s="61">
        <v>0</v>
      </c>
      <c r="F103" s="61">
        <v>0</v>
      </c>
      <c r="G103" s="61">
        <v>0</v>
      </c>
      <c r="H103" s="61">
        <v>0</v>
      </c>
      <c r="I103" s="61">
        <v>0</v>
      </c>
      <c r="J103" s="61">
        <v>0</v>
      </c>
      <c r="K103" s="61">
        <v>0</v>
      </c>
      <c r="L103" s="61"/>
      <c r="M103" s="61"/>
      <c r="N103" s="61"/>
      <c r="O103" s="61"/>
    </row>
    <row r="104" spans="1:15" ht="25.5" x14ac:dyDescent="0.2">
      <c r="A104" s="55">
        <v>37</v>
      </c>
      <c r="B104" s="60" t="s">
        <v>157</v>
      </c>
      <c r="C104" s="57">
        <f t="shared" ref="C104:K104" si="119">(SUM(C105))</f>
        <v>0</v>
      </c>
      <c r="D104" s="57">
        <f t="shared" si="119"/>
        <v>265.44561682925212</v>
      </c>
      <c r="E104" s="57">
        <f t="shared" si="119"/>
        <v>265.44561682925212</v>
      </c>
      <c r="F104" s="57">
        <f t="shared" si="119"/>
        <v>265.44561682925212</v>
      </c>
      <c r="G104" s="57">
        <f t="shared" si="119"/>
        <v>265.44561682925212</v>
      </c>
      <c r="H104" s="57">
        <f t="shared" si="119"/>
        <v>100</v>
      </c>
      <c r="I104" s="57">
        <f t="shared" si="119"/>
        <v>0</v>
      </c>
      <c r="J104" s="57">
        <f t="shared" si="119"/>
        <v>0</v>
      </c>
      <c r="K104" s="57">
        <f t="shared" si="119"/>
        <v>0</v>
      </c>
      <c r="L104" s="57">
        <f t="shared" ref="L104:O105" si="120">SUM(L105)</f>
        <v>0</v>
      </c>
      <c r="M104" s="57">
        <f t="shared" si="120"/>
        <v>0</v>
      </c>
      <c r="N104" s="57">
        <f t="shared" si="120"/>
        <v>0</v>
      </c>
      <c r="O104" s="57">
        <f t="shared" si="120"/>
        <v>0</v>
      </c>
    </row>
    <row r="105" spans="1:15" s="58" customFormat="1" ht="25.5" x14ac:dyDescent="0.2">
      <c r="A105" s="55">
        <v>372</v>
      </c>
      <c r="B105" s="60" t="s">
        <v>158</v>
      </c>
      <c r="C105" s="57">
        <v>0</v>
      </c>
      <c r="D105" s="57">
        <f t="shared" ref="D105:K105" si="121">(SUM(D106))</f>
        <v>265.44561682925212</v>
      </c>
      <c r="E105" s="57">
        <f t="shared" si="121"/>
        <v>265.44561682925212</v>
      </c>
      <c r="F105" s="57">
        <f t="shared" si="121"/>
        <v>265.44561682925212</v>
      </c>
      <c r="G105" s="57">
        <f t="shared" si="121"/>
        <v>265.44561682925212</v>
      </c>
      <c r="H105" s="57">
        <f t="shared" si="121"/>
        <v>100</v>
      </c>
      <c r="I105" s="57">
        <f t="shared" si="121"/>
        <v>0</v>
      </c>
      <c r="J105" s="57">
        <f t="shared" si="121"/>
        <v>0</v>
      </c>
      <c r="K105" s="57">
        <f t="shared" si="121"/>
        <v>0</v>
      </c>
      <c r="L105" s="57">
        <f t="shared" si="120"/>
        <v>0</v>
      </c>
      <c r="M105" s="57">
        <f t="shared" si="120"/>
        <v>0</v>
      </c>
      <c r="N105" s="57">
        <f t="shared" si="120"/>
        <v>0</v>
      </c>
      <c r="O105" s="57">
        <f t="shared" si="120"/>
        <v>0</v>
      </c>
    </row>
    <row r="106" spans="1:15" ht="25.5" x14ac:dyDescent="0.2">
      <c r="A106" s="59">
        <v>3722</v>
      </c>
      <c r="B106" s="60" t="s">
        <v>183</v>
      </c>
      <c r="C106" s="193">
        <v>0</v>
      </c>
      <c r="D106" s="61">
        <v>265.44561682925212</v>
      </c>
      <c r="E106" s="61">
        <v>265.44561682925212</v>
      </c>
      <c r="F106" s="61">
        <v>265.44561682925212</v>
      </c>
      <c r="G106" s="61">
        <v>265.44561682925212</v>
      </c>
      <c r="H106" s="61">
        <v>100</v>
      </c>
      <c r="I106" s="197">
        <v>0</v>
      </c>
      <c r="J106" s="197">
        <v>0</v>
      </c>
      <c r="K106" s="197">
        <v>0</v>
      </c>
      <c r="L106" s="61"/>
      <c r="M106" s="61"/>
      <c r="N106" s="61"/>
      <c r="O106" s="61"/>
    </row>
    <row r="107" spans="1:15" ht="51" x14ac:dyDescent="0.2">
      <c r="A107" s="51" t="s">
        <v>307</v>
      </c>
      <c r="B107" s="52" t="s">
        <v>308</v>
      </c>
      <c r="C107" s="53">
        <f t="shared" ref="C107:F107" si="122">(SUM(C109))</f>
        <v>100</v>
      </c>
      <c r="D107" s="53">
        <f t="shared" si="122"/>
        <v>530.89123365850423</v>
      </c>
      <c r="E107" s="53">
        <f t="shared" si="122"/>
        <v>0</v>
      </c>
      <c r="F107" s="53">
        <f t="shared" si="122"/>
        <v>0</v>
      </c>
      <c r="G107" s="53">
        <f t="shared" ref="G107:I107" si="123">(SUM(G109))</f>
        <v>0</v>
      </c>
      <c r="H107" s="53">
        <f t="shared" ref="H107" si="124">(SUM(H109))</f>
        <v>85</v>
      </c>
      <c r="I107" s="53">
        <f t="shared" si="123"/>
        <v>0</v>
      </c>
      <c r="J107" s="53">
        <f t="shared" ref="J107:K107" si="125">(SUM(J109))</f>
        <v>0</v>
      </c>
      <c r="K107" s="53">
        <f t="shared" si="125"/>
        <v>0</v>
      </c>
      <c r="L107" s="53">
        <f t="shared" ref="L107:O107" si="126">SUM(L109)</f>
        <v>0</v>
      </c>
      <c r="M107" s="53">
        <f t="shared" si="126"/>
        <v>0</v>
      </c>
      <c r="N107" s="53">
        <f t="shared" si="126"/>
        <v>0</v>
      </c>
      <c r="O107" s="53">
        <f t="shared" si="126"/>
        <v>0</v>
      </c>
    </row>
    <row r="108" spans="1:15" x14ac:dyDescent="0.2">
      <c r="A108" s="54" t="s">
        <v>174</v>
      </c>
      <c r="B108" s="52" t="s">
        <v>44</v>
      </c>
      <c r="C108" s="53">
        <v>0</v>
      </c>
      <c r="D108" s="53">
        <v>0</v>
      </c>
      <c r="E108" s="53">
        <v>0</v>
      </c>
      <c r="F108" s="53">
        <v>0</v>
      </c>
      <c r="G108" s="53">
        <v>0</v>
      </c>
      <c r="H108" s="53">
        <v>0</v>
      </c>
      <c r="I108" s="53">
        <v>0</v>
      </c>
      <c r="J108" s="53">
        <v>0</v>
      </c>
      <c r="K108" s="53">
        <v>0</v>
      </c>
      <c r="L108" s="53"/>
      <c r="M108" s="53"/>
      <c r="N108" s="53"/>
      <c r="O108" s="53"/>
    </row>
    <row r="109" spans="1:15" x14ac:dyDescent="0.2">
      <c r="A109" s="55">
        <v>3</v>
      </c>
      <c r="B109" s="56" t="s">
        <v>22</v>
      </c>
      <c r="C109" s="57">
        <f t="shared" ref="C109:K110" si="127">(SUM(C110))</f>
        <v>100</v>
      </c>
      <c r="D109" s="57">
        <f t="shared" si="127"/>
        <v>530.89123365850423</v>
      </c>
      <c r="E109" s="57">
        <f t="shared" si="127"/>
        <v>0</v>
      </c>
      <c r="F109" s="57">
        <f t="shared" si="127"/>
        <v>0</v>
      </c>
      <c r="G109" s="57">
        <f t="shared" si="127"/>
        <v>0</v>
      </c>
      <c r="H109" s="57">
        <f t="shared" si="127"/>
        <v>85</v>
      </c>
      <c r="I109" s="57">
        <f t="shared" si="127"/>
        <v>0</v>
      </c>
      <c r="J109" s="57">
        <f t="shared" si="127"/>
        <v>0</v>
      </c>
      <c r="K109" s="57">
        <f t="shared" si="127"/>
        <v>0</v>
      </c>
      <c r="L109" s="57">
        <f t="shared" ref="L109:O111" si="128">SUM(L110)</f>
        <v>0</v>
      </c>
      <c r="M109" s="57">
        <f t="shared" si="128"/>
        <v>0</v>
      </c>
      <c r="N109" s="57">
        <f t="shared" si="128"/>
        <v>0</v>
      </c>
      <c r="O109" s="57">
        <f t="shared" si="128"/>
        <v>0</v>
      </c>
    </row>
    <row r="110" spans="1:15" x14ac:dyDescent="0.2">
      <c r="A110" s="55">
        <v>32</v>
      </c>
      <c r="B110" s="56" t="s">
        <v>30</v>
      </c>
      <c r="C110" s="57">
        <f t="shared" si="127"/>
        <v>100</v>
      </c>
      <c r="D110" s="57">
        <f t="shared" si="127"/>
        <v>530.89123365850423</v>
      </c>
      <c r="E110" s="57">
        <f t="shared" si="127"/>
        <v>0</v>
      </c>
      <c r="F110" s="57">
        <f t="shared" si="127"/>
        <v>0</v>
      </c>
      <c r="G110" s="57">
        <f t="shared" si="127"/>
        <v>0</v>
      </c>
      <c r="H110" s="57">
        <f t="shared" si="127"/>
        <v>85</v>
      </c>
      <c r="I110" s="57">
        <f t="shared" si="127"/>
        <v>0</v>
      </c>
      <c r="J110" s="57">
        <f t="shared" si="127"/>
        <v>0</v>
      </c>
      <c r="K110" s="57">
        <f t="shared" si="127"/>
        <v>0</v>
      </c>
      <c r="L110" s="57">
        <f t="shared" si="128"/>
        <v>0</v>
      </c>
      <c r="M110" s="57">
        <f t="shared" si="128"/>
        <v>0</v>
      </c>
      <c r="N110" s="57">
        <f t="shared" si="128"/>
        <v>0</v>
      </c>
      <c r="O110" s="57">
        <f t="shared" si="128"/>
        <v>0</v>
      </c>
    </row>
    <row r="111" spans="1:15" x14ac:dyDescent="0.2">
      <c r="A111" s="55">
        <v>3237</v>
      </c>
      <c r="B111" s="56" t="s">
        <v>149</v>
      </c>
      <c r="C111" s="57">
        <v>100</v>
      </c>
      <c r="D111" s="57">
        <f>(SUM(D112))</f>
        <v>530.89123365850423</v>
      </c>
      <c r="E111" s="57">
        <v>0</v>
      </c>
      <c r="F111" s="57">
        <v>0</v>
      </c>
      <c r="G111" s="57">
        <v>0</v>
      </c>
      <c r="H111" s="57">
        <v>85</v>
      </c>
      <c r="I111" s="153">
        <v>0</v>
      </c>
      <c r="J111" s="153">
        <v>0</v>
      </c>
      <c r="K111" s="153">
        <v>0</v>
      </c>
      <c r="L111" s="57">
        <f t="shared" si="128"/>
        <v>0</v>
      </c>
      <c r="M111" s="57">
        <f t="shared" si="128"/>
        <v>0</v>
      </c>
      <c r="N111" s="57">
        <f t="shared" si="128"/>
        <v>0</v>
      </c>
      <c r="O111" s="57">
        <f t="shared" si="128"/>
        <v>0</v>
      </c>
    </row>
    <row r="112" spans="1:15" s="58" customFormat="1" ht="51" x14ac:dyDescent="0.2">
      <c r="A112" s="51" t="s">
        <v>184</v>
      </c>
      <c r="B112" s="52" t="s">
        <v>185</v>
      </c>
      <c r="C112" s="53">
        <f t="shared" ref="C112:F112" si="129">(SUM(C114))</f>
        <v>531</v>
      </c>
      <c r="D112" s="53">
        <f t="shared" si="129"/>
        <v>530.89123365850423</v>
      </c>
      <c r="E112" s="53">
        <f t="shared" si="129"/>
        <v>530.89123365850423</v>
      </c>
      <c r="F112" s="53">
        <f t="shared" si="129"/>
        <v>531</v>
      </c>
      <c r="G112" s="53">
        <f t="shared" ref="G112:I112" si="130">(SUM(G114))</f>
        <v>531</v>
      </c>
      <c r="H112" s="53">
        <f t="shared" ref="H112" si="131">(SUM(H114))</f>
        <v>531</v>
      </c>
      <c r="I112" s="53">
        <f t="shared" si="130"/>
        <v>531</v>
      </c>
      <c r="J112" s="53">
        <f t="shared" ref="J112:K112" si="132">(SUM(J114))</f>
        <v>531</v>
      </c>
      <c r="K112" s="53">
        <f t="shared" si="132"/>
        <v>531</v>
      </c>
      <c r="L112" s="53">
        <f t="shared" ref="L112:O112" si="133">SUM(L114)</f>
        <v>0</v>
      </c>
      <c r="M112" s="53">
        <f t="shared" si="133"/>
        <v>0</v>
      </c>
      <c r="N112" s="53">
        <f t="shared" si="133"/>
        <v>0</v>
      </c>
      <c r="O112" s="53">
        <f t="shared" si="133"/>
        <v>0</v>
      </c>
    </row>
    <row r="113" spans="1:15" s="58" customFormat="1" x14ac:dyDescent="0.2">
      <c r="A113" s="54" t="s">
        <v>174</v>
      </c>
      <c r="B113" s="52" t="s">
        <v>44</v>
      </c>
      <c r="C113" s="53">
        <v>0</v>
      </c>
      <c r="D113" s="53">
        <v>0</v>
      </c>
      <c r="E113" s="53">
        <v>0</v>
      </c>
      <c r="F113" s="53">
        <v>0</v>
      </c>
      <c r="G113" s="53">
        <v>0</v>
      </c>
      <c r="H113" s="53">
        <v>0</v>
      </c>
      <c r="I113" s="53">
        <v>0</v>
      </c>
      <c r="J113" s="53">
        <v>0</v>
      </c>
      <c r="K113" s="53">
        <v>0</v>
      </c>
      <c r="L113" s="53"/>
      <c r="M113" s="53"/>
      <c r="N113" s="53"/>
      <c r="O113" s="53"/>
    </row>
    <row r="114" spans="1:15" x14ac:dyDescent="0.2">
      <c r="A114" s="55">
        <v>3</v>
      </c>
      <c r="B114" s="56" t="s">
        <v>22</v>
      </c>
      <c r="C114" s="57">
        <f t="shared" ref="C114:K115" si="134">(SUM(C115))</f>
        <v>531</v>
      </c>
      <c r="D114" s="57">
        <f t="shared" si="134"/>
        <v>530.89123365850423</v>
      </c>
      <c r="E114" s="57">
        <f t="shared" si="134"/>
        <v>530.89123365850423</v>
      </c>
      <c r="F114" s="57">
        <f t="shared" si="134"/>
        <v>531</v>
      </c>
      <c r="G114" s="57">
        <f t="shared" si="134"/>
        <v>531</v>
      </c>
      <c r="H114" s="57">
        <f t="shared" si="134"/>
        <v>531</v>
      </c>
      <c r="I114" s="57">
        <f t="shared" si="134"/>
        <v>531</v>
      </c>
      <c r="J114" s="57">
        <f t="shared" si="134"/>
        <v>531</v>
      </c>
      <c r="K114" s="57">
        <f t="shared" si="134"/>
        <v>531</v>
      </c>
      <c r="L114" s="57">
        <f t="shared" ref="L114:O116" si="135">SUM(L115)</f>
        <v>0</v>
      </c>
      <c r="M114" s="57">
        <f t="shared" si="135"/>
        <v>0</v>
      </c>
      <c r="N114" s="57">
        <f t="shared" si="135"/>
        <v>0</v>
      </c>
      <c r="O114" s="57">
        <f t="shared" si="135"/>
        <v>0</v>
      </c>
    </row>
    <row r="115" spans="1:15" x14ac:dyDescent="0.2">
      <c r="A115" s="55">
        <v>32</v>
      </c>
      <c r="B115" s="56" t="s">
        <v>30</v>
      </c>
      <c r="C115" s="57">
        <f t="shared" si="134"/>
        <v>531</v>
      </c>
      <c r="D115" s="57">
        <f t="shared" si="134"/>
        <v>530.89123365850423</v>
      </c>
      <c r="E115" s="57">
        <f t="shared" si="134"/>
        <v>530.89123365850423</v>
      </c>
      <c r="F115" s="57">
        <f t="shared" si="134"/>
        <v>531</v>
      </c>
      <c r="G115" s="57">
        <f t="shared" si="134"/>
        <v>531</v>
      </c>
      <c r="H115" s="57">
        <f t="shared" si="134"/>
        <v>531</v>
      </c>
      <c r="I115" s="57">
        <f t="shared" si="134"/>
        <v>531</v>
      </c>
      <c r="J115" s="57">
        <f t="shared" si="134"/>
        <v>531</v>
      </c>
      <c r="K115" s="57">
        <f t="shared" si="134"/>
        <v>531</v>
      </c>
      <c r="L115" s="57">
        <f t="shared" si="135"/>
        <v>0</v>
      </c>
      <c r="M115" s="57">
        <f t="shared" si="135"/>
        <v>0</v>
      </c>
      <c r="N115" s="57">
        <f t="shared" si="135"/>
        <v>0</v>
      </c>
      <c r="O115" s="57">
        <f t="shared" si="135"/>
        <v>0</v>
      </c>
    </row>
    <row r="116" spans="1:15" x14ac:dyDescent="0.2">
      <c r="A116" s="55">
        <v>323</v>
      </c>
      <c r="B116" s="56" t="s">
        <v>95</v>
      </c>
      <c r="C116" s="57">
        <v>531</v>
      </c>
      <c r="D116" s="57">
        <f t="shared" ref="D116:K116" si="136">(SUM(D117))</f>
        <v>530.89123365850423</v>
      </c>
      <c r="E116" s="57">
        <f t="shared" si="136"/>
        <v>530.89123365850423</v>
      </c>
      <c r="F116" s="57">
        <f t="shared" si="136"/>
        <v>531</v>
      </c>
      <c r="G116" s="57">
        <f t="shared" si="136"/>
        <v>531</v>
      </c>
      <c r="H116" s="57">
        <f t="shared" si="136"/>
        <v>531</v>
      </c>
      <c r="I116" s="57">
        <f t="shared" si="136"/>
        <v>531</v>
      </c>
      <c r="J116" s="57">
        <f t="shared" si="136"/>
        <v>531</v>
      </c>
      <c r="K116" s="57">
        <f t="shared" si="136"/>
        <v>531</v>
      </c>
      <c r="L116" s="57">
        <f t="shared" si="135"/>
        <v>0</v>
      </c>
      <c r="M116" s="57">
        <f t="shared" si="135"/>
        <v>0</v>
      </c>
      <c r="N116" s="57">
        <f t="shared" si="135"/>
        <v>0</v>
      </c>
      <c r="O116" s="57">
        <f t="shared" si="135"/>
        <v>0</v>
      </c>
    </row>
    <row r="117" spans="1:15" s="50" customFormat="1" x14ac:dyDescent="0.2">
      <c r="A117" s="59">
        <v>3237</v>
      </c>
      <c r="B117" s="60" t="s">
        <v>149</v>
      </c>
      <c r="C117" s="61">
        <v>531</v>
      </c>
      <c r="D117" s="61">
        <v>530.89123365850423</v>
      </c>
      <c r="E117" s="61">
        <v>530.89123365850423</v>
      </c>
      <c r="F117" s="152">
        <v>531</v>
      </c>
      <c r="G117" s="181">
        <v>531</v>
      </c>
      <c r="H117" s="181">
        <v>531</v>
      </c>
      <c r="I117" s="200">
        <v>531</v>
      </c>
      <c r="J117" s="200">
        <v>531</v>
      </c>
      <c r="K117" s="200">
        <v>531</v>
      </c>
      <c r="L117" s="61"/>
      <c r="M117" s="61"/>
      <c r="N117" s="61"/>
      <c r="O117" s="61"/>
    </row>
    <row r="118" spans="1:15" s="50" customFormat="1" ht="51" x14ac:dyDescent="0.2">
      <c r="A118" s="74" t="s">
        <v>284</v>
      </c>
      <c r="B118" s="52" t="s">
        <v>283</v>
      </c>
      <c r="C118" s="79">
        <f t="shared" ref="C118:F118" si="137">(SUM(C120))</f>
        <v>1983.07</v>
      </c>
      <c r="D118" s="53">
        <f t="shared" si="137"/>
        <v>929.05965890238235</v>
      </c>
      <c r="E118" s="53">
        <f t="shared" si="137"/>
        <v>1327.2280841462605</v>
      </c>
      <c r="F118" s="53">
        <f t="shared" si="137"/>
        <v>2832.7228084146259</v>
      </c>
      <c r="G118" s="53">
        <f t="shared" ref="G118:I118" si="138">(SUM(G120))</f>
        <v>2832.7228084146259</v>
      </c>
      <c r="H118" s="53">
        <f t="shared" ref="H118" si="139">(SUM(H120))</f>
        <v>5720</v>
      </c>
      <c r="I118" s="213">
        <f t="shared" si="138"/>
        <v>13940</v>
      </c>
      <c r="J118" s="213">
        <f t="shared" ref="J118:K118" si="140">(SUM(J120))</f>
        <v>13940</v>
      </c>
      <c r="K118" s="213">
        <f t="shared" si="140"/>
        <v>13940</v>
      </c>
      <c r="L118" s="53">
        <f t="shared" ref="L118:O118" si="141">SUM(L120)</f>
        <v>0</v>
      </c>
      <c r="M118" s="53">
        <f t="shared" si="141"/>
        <v>0</v>
      </c>
      <c r="N118" s="53">
        <f t="shared" si="141"/>
        <v>0</v>
      </c>
      <c r="O118" s="53">
        <f t="shared" si="141"/>
        <v>0</v>
      </c>
    </row>
    <row r="119" spans="1:15" s="50" customFormat="1" x14ac:dyDescent="0.2">
      <c r="A119" s="54" t="s">
        <v>174</v>
      </c>
      <c r="B119" s="52" t="s">
        <v>44</v>
      </c>
      <c r="C119" s="53">
        <v>0</v>
      </c>
      <c r="D119" s="53">
        <v>0</v>
      </c>
      <c r="E119" s="53">
        <v>0</v>
      </c>
      <c r="F119" s="53">
        <v>0</v>
      </c>
      <c r="G119" s="53">
        <v>0</v>
      </c>
      <c r="H119" s="53">
        <v>0</v>
      </c>
      <c r="I119" s="53">
        <v>0</v>
      </c>
      <c r="J119" s="53">
        <v>0</v>
      </c>
      <c r="K119" s="53">
        <v>0</v>
      </c>
      <c r="L119" s="53"/>
      <c r="M119" s="53"/>
      <c r="N119" s="53"/>
      <c r="O119" s="53"/>
    </row>
    <row r="120" spans="1:15" x14ac:dyDescent="0.2">
      <c r="A120" s="55">
        <v>3</v>
      </c>
      <c r="B120" s="56" t="s">
        <v>22</v>
      </c>
      <c r="C120" s="57">
        <f t="shared" ref="C120:F120" si="142">(SUM(C121+C128))</f>
        <v>1983.07</v>
      </c>
      <c r="D120" s="57">
        <f t="shared" si="142"/>
        <v>929.05965890238235</v>
      </c>
      <c r="E120" s="57">
        <f t="shared" si="142"/>
        <v>1327.2280841462605</v>
      </c>
      <c r="F120" s="57">
        <f t="shared" si="142"/>
        <v>2832.7228084146259</v>
      </c>
      <c r="G120" s="57">
        <f t="shared" ref="G120" si="143">(SUM(G121+G128))</f>
        <v>2832.7228084146259</v>
      </c>
      <c r="H120" s="57">
        <f t="shared" ref="H120" si="144">(SUM(H121+H128))</f>
        <v>5720</v>
      </c>
      <c r="I120" s="57">
        <f>(SUM(I121+I128))</f>
        <v>13940</v>
      </c>
      <c r="J120" s="57">
        <f>(SUM(J121+J128))</f>
        <v>13940</v>
      </c>
      <c r="K120" s="57">
        <f>(SUM(K121+K128))</f>
        <v>13940</v>
      </c>
      <c r="L120" s="57">
        <f>SUM(L121)</f>
        <v>0</v>
      </c>
      <c r="M120" s="57">
        <f>SUM(M121)</f>
        <v>0</v>
      </c>
      <c r="N120" s="57">
        <f>SUM(N121)</f>
        <v>0</v>
      </c>
      <c r="O120" s="57">
        <f>SUM(O121)</f>
        <v>0</v>
      </c>
    </row>
    <row r="121" spans="1:15" s="50" customFormat="1" x14ac:dyDescent="0.2">
      <c r="A121" s="55">
        <v>31</v>
      </c>
      <c r="B121" s="56" t="s">
        <v>23</v>
      </c>
      <c r="C121" s="57">
        <f t="shared" ref="C121:F121" si="145">(SUM(C122+C124+C126))</f>
        <v>1845.23</v>
      </c>
      <c r="D121" s="57">
        <f t="shared" si="145"/>
        <v>836.15369301214412</v>
      </c>
      <c r="E121" s="57">
        <f t="shared" si="145"/>
        <v>1194.5052757316344</v>
      </c>
      <c r="F121" s="57">
        <f t="shared" si="145"/>
        <v>2700</v>
      </c>
      <c r="G121" s="57">
        <f t="shared" ref="G121:I121" si="146">(SUM(G122+G124+G126))</f>
        <v>2700</v>
      </c>
      <c r="H121" s="57">
        <f t="shared" ref="H121" si="147">(SUM(H122+H124+H126))</f>
        <v>5500</v>
      </c>
      <c r="I121" s="57">
        <f t="shared" si="146"/>
        <v>13260</v>
      </c>
      <c r="J121" s="57">
        <f t="shared" ref="J121:K121" si="148">(SUM(J122+J124+J126))</f>
        <v>13260</v>
      </c>
      <c r="K121" s="57">
        <f t="shared" si="148"/>
        <v>13260</v>
      </c>
      <c r="L121" s="57">
        <f t="shared" ref="L121:O121" si="149">SUM(L122+L124+L126)</f>
        <v>0</v>
      </c>
      <c r="M121" s="57">
        <f t="shared" si="149"/>
        <v>0</v>
      </c>
      <c r="N121" s="57">
        <f t="shared" si="149"/>
        <v>0</v>
      </c>
      <c r="O121" s="57">
        <f t="shared" si="149"/>
        <v>0</v>
      </c>
    </row>
    <row r="122" spans="1:15" s="50" customFormat="1" x14ac:dyDescent="0.2">
      <c r="A122" s="55">
        <v>311</v>
      </c>
      <c r="B122" s="56" t="s">
        <v>186</v>
      </c>
      <c r="C122" s="57">
        <v>1465.44</v>
      </c>
      <c r="D122" s="57">
        <f t="shared" ref="D122:K122" si="150">(SUM(D123))</f>
        <v>703.430884597518</v>
      </c>
      <c r="E122" s="57">
        <f t="shared" si="150"/>
        <v>1061.7824673170085</v>
      </c>
      <c r="F122" s="57">
        <f t="shared" si="150"/>
        <v>2500</v>
      </c>
      <c r="G122" s="57">
        <f t="shared" si="150"/>
        <v>2500</v>
      </c>
      <c r="H122" s="57">
        <f t="shared" si="150"/>
        <v>5000</v>
      </c>
      <c r="I122" s="57">
        <f t="shared" si="150"/>
        <v>10770</v>
      </c>
      <c r="J122" s="57">
        <f t="shared" si="150"/>
        <v>10770</v>
      </c>
      <c r="K122" s="57">
        <f t="shared" si="150"/>
        <v>10770</v>
      </c>
      <c r="L122" s="57">
        <f t="shared" ref="L122:O122" si="151">SUM(L123)</f>
        <v>0</v>
      </c>
      <c r="M122" s="57">
        <f t="shared" si="151"/>
        <v>0</v>
      </c>
      <c r="N122" s="57">
        <f t="shared" si="151"/>
        <v>0</v>
      </c>
      <c r="O122" s="57">
        <f t="shared" si="151"/>
        <v>0</v>
      </c>
    </row>
    <row r="123" spans="1:15" x14ac:dyDescent="0.2">
      <c r="A123" s="59">
        <v>3111</v>
      </c>
      <c r="B123" s="60" t="s">
        <v>78</v>
      </c>
      <c r="C123" s="61">
        <v>1465.44</v>
      </c>
      <c r="D123" s="61">
        <v>703.430884597518</v>
      </c>
      <c r="E123" s="61">
        <v>1061.7824673170085</v>
      </c>
      <c r="F123" s="61">
        <v>2500</v>
      </c>
      <c r="G123" s="61">
        <v>2500</v>
      </c>
      <c r="H123" s="193">
        <v>5000</v>
      </c>
      <c r="I123" s="197">
        <v>10770</v>
      </c>
      <c r="J123" s="197">
        <v>10770</v>
      </c>
      <c r="K123" s="197">
        <v>10770</v>
      </c>
      <c r="L123" s="61"/>
      <c r="M123" s="61"/>
      <c r="N123" s="61"/>
      <c r="O123" s="61"/>
    </row>
    <row r="124" spans="1:15" s="50" customFormat="1" x14ac:dyDescent="0.2">
      <c r="A124" s="55">
        <v>312</v>
      </c>
      <c r="B124" s="56" t="s">
        <v>81</v>
      </c>
      <c r="C124" s="57">
        <v>138</v>
      </c>
      <c r="D124" s="57">
        <f t="shared" ref="D124:K124" si="152">(SUM(D125))</f>
        <v>66.361404207313029</v>
      </c>
      <c r="E124" s="57">
        <f t="shared" si="152"/>
        <v>66.361404207313029</v>
      </c>
      <c r="F124" s="57">
        <f t="shared" si="152"/>
        <v>100</v>
      </c>
      <c r="G124" s="57">
        <f t="shared" si="152"/>
        <v>100</v>
      </c>
      <c r="H124" s="73">
        <f t="shared" si="152"/>
        <v>200</v>
      </c>
      <c r="I124" s="73">
        <f t="shared" si="152"/>
        <v>710</v>
      </c>
      <c r="J124" s="73">
        <f t="shared" si="152"/>
        <v>710</v>
      </c>
      <c r="K124" s="73">
        <f t="shared" si="152"/>
        <v>710</v>
      </c>
      <c r="L124" s="57">
        <f t="shared" ref="L124:O124" si="153">SUM(L125)</f>
        <v>0</v>
      </c>
      <c r="M124" s="57">
        <f t="shared" si="153"/>
        <v>0</v>
      </c>
      <c r="N124" s="57">
        <f t="shared" si="153"/>
        <v>0</v>
      </c>
      <c r="O124" s="57">
        <f t="shared" si="153"/>
        <v>0</v>
      </c>
    </row>
    <row r="125" spans="1:15" x14ac:dyDescent="0.2">
      <c r="A125" s="59">
        <v>3121</v>
      </c>
      <c r="B125" s="60" t="s">
        <v>81</v>
      </c>
      <c r="C125" s="61">
        <v>138</v>
      </c>
      <c r="D125" s="61">
        <v>66.361404207313029</v>
      </c>
      <c r="E125" s="61">
        <v>66.361404207313029</v>
      </c>
      <c r="F125" s="61">
        <v>100</v>
      </c>
      <c r="G125" s="61">
        <v>100</v>
      </c>
      <c r="H125" s="193">
        <v>200</v>
      </c>
      <c r="I125" s="193">
        <v>710</v>
      </c>
      <c r="J125" s="193">
        <v>710</v>
      </c>
      <c r="K125" s="193">
        <v>710</v>
      </c>
      <c r="L125" s="61"/>
      <c r="M125" s="61"/>
      <c r="N125" s="61"/>
      <c r="O125" s="61"/>
    </row>
    <row r="126" spans="1:15" s="50" customFormat="1" x14ac:dyDescent="0.2">
      <c r="A126" s="67">
        <v>313</v>
      </c>
      <c r="B126" s="68" t="s">
        <v>82</v>
      </c>
      <c r="C126" s="69">
        <v>241.79</v>
      </c>
      <c r="D126" s="69">
        <f t="shared" ref="D126:K126" si="154">(SUM(D127))</f>
        <v>66.361404207313029</v>
      </c>
      <c r="E126" s="69">
        <f t="shared" si="154"/>
        <v>66.361404207313029</v>
      </c>
      <c r="F126" s="69">
        <f t="shared" si="154"/>
        <v>100</v>
      </c>
      <c r="G126" s="69">
        <f t="shared" si="154"/>
        <v>100</v>
      </c>
      <c r="H126" s="73">
        <f t="shared" si="154"/>
        <v>300</v>
      </c>
      <c r="I126" s="73">
        <f t="shared" si="154"/>
        <v>1780</v>
      </c>
      <c r="J126" s="73">
        <f t="shared" si="154"/>
        <v>1780</v>
      </c>
      <c r="K126" s="73">
        <f t="shared" si="154"/>
        <v>1780</v>
      </c>
      <c r="L126" s="69">
        <f t="shared" ref="L126:O126" si="155">SUM(L127)</f>
        <v>0</v>
      </c>
      <c r="M126" s="69">
        <f t="shared" si="155"/>
        <v>0</v>
      </c>
      <c r="N126" s="69">
        <f t="shared" si="155"/>
        <v>0</v>
      </c>
      <c r="O126" s="69">
        <f t="shared" si="155"/>
        <v>0</v>
      </c>
    </row>
    <row r="127" spans="1:15" s="50" customFormat="1" ht="25.5" x14ac:dyDescent="0.2">
      <c r="A127" s="59">
        <v>3132</v>
      </c>
      <c r="B127" s="60" t="s">
        <v>187</v>
      </c>
      <c r="C127" s="61">
        <v>241.79</v>
      </c>
      <c r="D127" s="61">
        <v>66.361404207313029</v>
      </c>
      <c r="E127" s="61">
        <v>66.361404207313029</v>
      </c>
      <c r="F127" s="61">
        <v>100</v>
      </c>
      <c r="G127" s="61">
        <v>100</v>
      </c>
      <c r="H127" s="193">
        <v>300</v>
      </c>
      <c r="I127" s="193">
        <v>1780</v>
      </c>
      <c r="J127" s="193">
        <v>1780</v>
      </c>
      <c r="K127" s="193">
        <v>1780</v>
      </c>
      <c r="L127" s="61"/>
      <c r="M127" s="61"/>
      <c r="N127" s="61"/>
      <c r="O127" s="61"/>
    </row>
    <row r="128" spans="1:15" x14ac:dyDescent="0.2">
      <c r="A128" s="55">
        <v>32</v>
      </c>
      <c r="B128" s="56" t="s">
        <v>30</v>
      </c>
      <c r="C128" s="57">
        <v>137.84</v>
      </c>
      <c r="D128" s="57">
        <f t="shared" ref="D128:H128" si="156">(SUM(D129))</f>
        <v>92.905965890238235</v>
      </c>
      <c r="E128" s="57">
        <f t="shared" si="156"/>
        <v>132.72280841462606</v>
      </c>
      <c r="F128" s="57">
        <f t="shared" si="156"/>
        <v>132.72280841462606</v>
      </c>
      <c r="G128" s="57">
        <f t="shared" si="156"/>
        <v>132.72280841462606</v>
      </c>
      <c r="H128" s="73">
        <f t="shared" si="156"/>
        <v>220</v>
      </c>
      <c r="I128" s="73">
        <f>(SUM(I129,I133))</f>
        <v>680</v>
      </c>
      <c r="J128" s="73">
        <f>(SUM(J129,J133))</f>
        <v>680</v>
      </c>
      <c r="K128" s="73">
        <f>(SUM(K129,K133))</f>
        <v>680</v>
      </c>
      <c r="L128" s="57">
        <f t="shared" ref="L128:O128" si="157">SUM(L129)</f>
        <v>0</v>
      </c>
      <c r="M128" s="57">
        <f t="shared" si="157"/>
        <v>0</v>
      </c>
      <c r="N128" s="57">
        <f t="shared" si="157"/>
        <v>0</v>
      </c>
      <c r="O128" s="57">
        <f t="shared" si="157"/>
        <v>0</v>
      </c>
    </row>
    <row r="129" spans="1:15" x14ac:dyDescent="0.2">
      <c r="A129" s="55">
        <v>321</v>
      </c>
      <c r="B129" s="56" t="s">
        <v>84</v>
      </c>
      <c r="C129" s="57">
        <v>96.43</v>
      </c>
      <c r="D129" s="57">
        <f t="shared" ref="D129:G129" si="158">(SUM(D130+D131))</f>
        <v>92.905965890238235</v>
      </c>
      <c r="E129" s="57">
        <f t="shared" si="158"/>
        <v>132.72280841462606</v>
      </c>
      <c r="F129" s="57">
        <f t="shared" si="158"/>
        <v>132.72280841462606</v>
      </c>
      <c r="G129" s="57">
        <f t="shared" si="158"/>
        <v>132.72280841462606</v>
      </c>
      <c r="H129" s="73">
        <f t="shared" ref="H129" si="159">(SUM(H130+H131))</f>
        <v>220</v>
      </c>
      <c r="I129" s="73">
        <f>(SUM(I130:I132))</f>
        <v>600</v>
      </c>
      <c r="J129" s="73">
        <f>(SUM(J130:J132))</f>
        <v>600</v>
      </c>
      <c r="K129" s="73">
        <f>(SUM(K130:K132))</f>
        <v>600</v>
      </c>
      <c r="L129" s="57">
        <f t="shared" ref="L129:N129" si="160">SUM(L130+L131)</f>
        <v>0</v>
      </c>
      <c r="M129" s="57">
        <f t="shared" si="160"/>
        <v>0</v>
      </c>
      <c r="N129" s="57">
        <f t="shared" si="160"/>
        <v>0</v>
      </c>
      <c r="O129" s="57">
        <f>SUM(O130+O131)</f>
        <v>0</v>
      </c>
    </row>
    <row r="130" spans="1:15" x14ac:dyDescent="0.2">
      <c r="A130" s="59">
        <v>3211</v>
      </c>
      <c r="B130" s="60" t="s">
        <v>85</v>
      </c>
      <c r="C130" s="61">
        <v>0</v>
      </c>
      <c r="D130" s="61">
        <v>0</v>
      </c>
      <c r="E130" s="61">
        <v>0</v>
      </c>
      <c r="F130" s="61">
        <v>0</v>
      </c>
      <c r="G130" s="61">
        <v>0</v>
      </c>
      <c r="H130" s="193">
        <v>20</v>
      </c>
      <c r="I130" s="193">
        <v>50</v>
      </c>
      <c r="J130" s="193">
        <v>50</v>
      </c>
      <c r="K130" s="193">
        <v>50</v>
      </c>
      <c r="L130" s="61"/>
      <c r="M130" s="61"/>
      <c r="N130" s="61"/>
      <c r="O130" s="61"/>
    </row>
    <row r="131" spans="1:15" ht="25.5" x14ac:dyDescent="0.2">
      <c r="A131" s="59">
        <v>3212</v>
      </c>
      <c r="B131" s="60" t="s">
        <v>188</v>
      </c>
      <c r="C131" s="61">
        <v>96.43</v>
      </c>
      <c r="D131" s="61">
        <v>92.905965890238235</v>
      </c>
      <c r="E131" s="61">
        <v>132.72280841462606</v>
      </c>
      <c r="F131" s="61">
        <v>132.72280841462606</v>
      </c>
      <c r="G131" s="61">
        <v>132.72280841462606</v>
      </c>
      <c r="H131" s="193">
        <v>200</v>
      </c>
      <c r="I131" s="193">
        <v>470</v>
      </c>
      <c r="J131" s="193">
        <v>470</v>
      </c>
      <c r="K131" s="193">
        <v>470</v>
      </c>
      <c r="L131" s="61"/>
      <c r="M131" s="61"/>
      <c r="N131" s="61"/>
      <c r="O131" s="61"/>
    </row>
    <row r="132" spans="1:15" x14ac:dyDescent="0.2">
      <c r="A132" s="59">
        <v>3213</v>
      </c>
      <c r="B132" s="60" t="s">
        <v>138</v>
      </c>
      <c r="C132" s="61"/>
      <c r="D132" s="61"/>
      <c r="E132" s="61"/>
      <c r="F132" s="61"/>
      <c r="G132" s="61"/>
      <c r="H132" s="193"/>
      <c r="I132" s="193">
        <v>80</v>
      </c>
      <c r="J132" s="193">
        <v>80</v>
      </c>
      <c r="K132" s="193">
        <v>80</v>
      </c>
      <c r="L132" s="61"/>
      <c r="M132" s="61"/>
      <c r="N132" s="61"/>
      <c r="O132" s="61"/>
    </row>
    <row r="133" spans="1:15" x14ac:dyDescent="0.2">
      <c r="A133" s="59">
        <v>323</v>
      </c>
      <c r="B133" s="60" t="s">
        <v>148</v>
      </c>
      <c r="C133" s="61"/>
      <c r="D133" s="61"/>
      <c r="E133" s="61"/>
      <c r="F133" s="61"/>
      <c r="G133" s="61"/>
      <c r="H133" s="193"/>
      <c r="I133" s="193">
        <v>80</v>
      </c>
      <c r="J133" s="193">
        <v>80</v>
      </c>
      <c r="K133" s="193">
        <v>80</v>
      </c>
      <c r="L133" s="61"/>
      <c r="M133" s="61"/>
      <c r="N133" s="61"/>
      <c r="O133" s="61"/>
    </row>
    <row r="134" spans="1:15" x14ac:dyDescent="0.2">
      <c r="A134" s="59">
        <v>3236</v>
      </c>
      <c r="B134" s="60" t="s">
        <v>148</v>
      </c>
      <c r="C134" s="61">
        <v>41.41</v>
      </c>
      <c r="D134" s="61"/>
      <c r="E134" s="61"/>
      <c r="F134" s="61"/>
      <c r="G134" s="61"/>
      <c r="H134" s="193"/>
      <c r="I134" s="193">
        <v>80</v>
      </c>
      <c r="J134" s="193">
        <v>80</v>
      </c>
      <c r="K134" s="193">
        <v>80</v>
      </c>
      <c r="L134" s="61"/>
      <c r="M134" s="61"/>
      <c r="N134" s="61"/>
      <c r="O134" s="61"/>
    </row>
    <row r="135" spans="1:15" s="58" customFormat="1" ht="51" x14ac:dyDescent="0.2">
      <c r="A135" s="51" t="s">
        <v>284</v>
      </c>
      <c r="B135" s="52" t="s">
        <v>283</v>
      </c>
      <c r="C135" s="79">
        <v>8470.19</v>
      </c>
      <c r="D135" s="53">
        <f t="shared" ref="D135:F135" si="161">(SUM(D137))</f>
        <v>4645.2982945119111</v>
      </c>
      <c r="E135" s="53">
        <f t="shared" si="161"/>
        <v>5773.4421660362341</v>
      </c>
      <c r="F135" s="53">
        <f t="shared" si="161"/>
        <v>6195.4210631096948</v>
      </c>
      <c r="G135" s="53">
        <f t="shared" ref="G135:I135" si="162">(SUM(G137))</f>
        <v>6195.4210631096948</v>
      </c>
      <c r="H135" s="53">
        <f t="shared" ref="H135" si="163">(SUM(H137))</f>
        <v>13600</v>
      </c>
      <c r="I135" s="213">
        <f t="shared" si="162"/>
        <v>33700</v>
      </c>
      <c r="J135" s="213">
        <f t="shared" ref="J135:K135" si="164">(SUM(J137))</f>
        <v>33700</v>
      </c>
      <c r="K135" s="213">
        <f t="shared" si="164"/>
        <v>33700</v>
      </c>
      <c r="L135" s="53">
        <f>SUM(L137)</f>
        <v>0</v>
      </c>
      <c r="M135" s="53">
        <f>SUM(M137)</f>
        <v>0</v>
      </c>
      <c r="N135" s="53">
        <f>SUM(N137)</f>
        <v>0</v>
      </c>
      <c r="O135" s="53">
        <f>SUM(O137)</f>
        <v>0</v>
      </c>
    </row>
    <row r="136" spans="1:15" s="58" customFormat="1" x14ac:dyDescent="0.2">
      <c r="A136" s="54" t="s">
        <v>343</v>
      </c>
      <c r="B136" s="52" t="s">
        <v>344</v>
      </c>
      <c r="C136" s="53">
        <v>0</v>
      </c>
      <c r="D136" s="53">
        <v>0</v>
      </c>
      <c r="E136" s="53">
        <v>0</v>
      </c>
      <c r="F136" s="53">
        <v>0</v>
      </c>
      <c r="G136" s="53">
        <v>0</v>
      </c>
      <c r="H136" s="53">
        <v>0</v>
      </c>
      <c r="I136" s="53">
        <v>0</v>
      </c>
      <c r="J136" s="53">
        <v>0</v>
      </c>
      <c r="K136" s="53">
        <v>0</v>
      </c>
      <c r="L136" s="53"/>
      <c r="M136" s="53"/>
      <c r="N136" s="53"/>
      <c r="O136" s="53"/>
    </row>
    <row r="137" spans="1:15" s="58" customFormat="1" x14ac:dyDescent="0.2">
      <c r="A137" s="55">
        <v>3</v>
      </c>
      <c r="B137" s="56" t="s">
        <v>22</v>
      </c>
      <c r="C137" s="57">
        <f t="shared" ref="C137:F137" si="165">(SUM(C138+C145))</f>
        <v>8379.7799999999988</v>
      </c>
      <c r="D137" s="57">
        <f t="shared" si="165"/>
        <v>4645.2982945119111</v>
      </c>
      <c r="E137" s="57">
        <f t="shared" si="165"/>
        <v>5773.4421660362341</v>
      </c>
      <c r="F137" s="57">
        <f t="shared" si="165"/>
        <v>6195.4210631096948</v>
      </c>
      <c r="G137" s="57">
        <f t="shared" ref="G137:I137" si="166">(SUM(G138+G145))</f>
        <v>6195.4210631096948</v>
      </c>
      <c r="H137" s="57">
        <f t="shared" ref="H137" si="167">(SUM(H138+H145))</f>
        <v>13600</v>
      </c>
      <c r="I137" s="57">
        <f t="shared" si="166"/>
        <v>33700</v>
      </c>
      <c r="J137" s="57">
        <f t="shared" ref="J137:K137" si="168">(SUM(J138+J145))</f>
        <v>33700</v>
      </c>
      <c r="K137" s="57">
        <f t="shared" si="168"/>
        <v>33700</v>
      </c>
      <c r="L137" s="57">
        <f>SUM(L138)</f>
        <v>0</v>
      </c>
      <c r="M137" s="57">
        <f>SUM(M138)</f>
        <v>0</v>
      </c>
      <c r="N137" s="57">
        <f>SUM(N138)</f>
        <v>0</v>
      </c>
      <c r="O137" s="57">
        <f>SUM(O138)</f>
        <v>0</v>
      </c>
    </row>
    <row r="138" spans="1:15" x14ac:dyDescent="0.2">
      <c r="A138" s="55">
        <v>31</v>
      </c>
      <c r="B138" s="56" t="s">
        <v>23</v>
      </c>
      <c r="C138" s="57">
        <f t="shared" ref="C138:F138" si="169">(SUM(C139+C141+C143))</f>
        <v>7839.61</v>
      </c>
      <c r="D138" s="57">
        <f t="shared" si="169"/>
        <v>4313.4912734753461</v>
      </c>
      <c r="E138" s="57">
        <f t="shared" si="169"/>
        <v>5375.273740792356</v>
      </c>
      <c r="F138" s="57">
        <f t="shared" si="169"/>
        <v>5797.2526378658167</v>
      </c>
      <c r="G138" s="57">
        <f t="shared" ref="G138:I138" si="170">(SUM(G139+G141+G143))</f>
        <v>5797.2526378658167</v>
      </c>
      <c r="H138" s="57">
        <f t="shared" ref="H138" si="171">(SUM(H139+H141+H143))</f>
        <v>13100</v>
      </c>
      <c r="I138" s="57">
        <f t="shared" si="170"/>
        <v>32060</v>
      </c>
      <c r="J138" s="57">
        <f t="shared" ref="J138:K138" si="172">(SUM(J139+J141+J143))</f>
        <v>32060</v>
      </c>
      <c r="K138" s="57">
        <f t="shared" si="172"/>
        <v>32060</v>
      </c>
      <c r="L138" s="57">
        <f t="shared" ref="L138:N138" si="173">SUM(L139+L141+L143)</f>
        <v>0</v>
      </c>
      <c r="M138" s="57">
        <f t="shared" si="173"/>
        <v>0</v>
      </c>
      <c r="N138" s="57">
        <f t="shared" si="173"/>
        <v>0</v>
      </c>
      <c r="O138" s="57">
        <f>SUM(O139+O141+O143)</f>
        <v>0</v>
      </c>
    </row>
    <row r="139" spans="1:15" x14ac:dyDescent="0.2">
      <c r="A139" s="55">
        <v>311</v>
      </c>
      <c r="B139" s="56" t="s">
        <v>186</v>
      </c>
      <c r="C139" s="57">
        <f t="shared" ref="C139:K139" si="174">(SUM(C140))</f>
        <v>6234.12</v>
      </c>
      <c r="D139" s="57">
        <f t="shared" si="174"/>
        <v>3583.5158271949031</v>
      </c>
      <c r="E139" s="57">
        <f t="shared" si="174"/>
        <v>4645.298294511912</v>
      </c>
      <c r="F139" s="57">
        <f t="shared" si="174"/>
        <v>5000</v>
      </c>
      <c r="G139" s="57">
        <f t="shared" si="174"/>
        <v>5000</v>
      </c>
      <c r="H139" s="57">
        <f t="shared" si="174"/>
        <v>12000</v>
      </c>
      <c r="I139" s="57">
        <f t="shared" si="174"/>
        <v>26050</v>
      </c>
      <c r="J139" s="57">
        <f t="shared" si="174"/>
        <v>26050</v>
      </c>
      <c r="K139" s="57">
        <f t="shared" si="174"/>
        <v>26050</v>
      </c>
      <c r="L139" s="57">
        <f t="shared" ref="L139:O139" si="175">SUM(L140)</f>
        <v>0</v>
      </c>
      <c r="M139" s="57">
        <f t="shared" si="175"/>
        <v>0</v>
      </c>
      <c r="N139" s="57">
        <f t="shared" si="175"/>
        <v>0</v>
      </c>
      <c r="O139" s="57">
        <f t="shared" si="175"/>
        <v>0</v>
      </c>
    </row>
    <row r="140" spans="1:15" x14ac:dyDescent="0.2">
      <c r="A140" s="59">
        <v>3111</v>
      </c>
      <c r="B140" s="60" t="s">
        <v>78</v>
      </c>
      <c r="C140" s="61">
        <v>6234.12</v>
      </c>
      <c r="D140" s="61">
        <v>3583.5158271949031</v>
      </c>
      <c r="E140" s="61">
        <v>4645.298294511912</v>
      </c>
      <c r="F140" s="61">
        <v>5000</v>
      </c>
      <c r="G140" s="61">
        <v>5000</v>
      </c>
      <c r="H140" s="193">
        <v>12000</v>
      </c>
      <c r="I140" s="197">
        <v>26050</v>
      </c>
      <c r="J140" s="197">
        <v>26050</v>
      </c>
      <c r="K140" s="197">
        <v>26050</v>
      </c>
      <c r="L140" s="61"/>
      <c r="M140" s="61"/>
      <c r="N140" s="61"/>
      <c r="O140" s="61"/>
    </row>
    <row r="141" spans="1:15" x14ac:dyDescent="0.2">
      <c r="A141" s="55">
        <v>312</v>
      </c>
      <c r="B141" s="56" t="s">
        <v>81</v>
      </c>
      <c r="C141" s="57">
        <f t="shared" ref="C141:K141" si="176">(SUM(C142))</f>
        <v>562</v>
      </c>
      <c r="D141" s="57">
        <f t="shared" si="176"/>
        <v>132.72280841462606</v>
      </c>
      <c r="E141" s="57">
        <f t="shared" si="176"/>
        <v>132.72280841462606</v>
      </c>
      <c r="F141" s="57">
        <f t="shared" si="176"/>
        <v>200</v>
      </c>
      <c r="G141" s="57">
        <f t="shared" si="176"/>
        <v>200</v>
      </c>
      <c r="H141" s="73">
        <f t="shared" si="176"/>
        <v>400</v>
      </c>
      <c r="I141" s="73">
        <f t="shared" si="176"/>
        <v>1700</v>
      </c>
      <c r="J141" s="73">
        <f t="shared" si="176"/>
        <v>1700</v>
      </c>
      <c r="K141" s="73">
        <f t="shared" si="176"/>
        <v>1700</v>
      </c>
      <c r="L141" s="57">
        <f t="shared" ref="L141:O141" si="177">SUM(L142)</f>
        <v>0</v>
      </c>
      <c r="M141" s="57">
        <f t="shared" si="177"/>
        <v>0</v>
      </c>
      <c r="N141" s="57">
        <f t="shared" si="177"/>
        <v>0</v>
      </c>
      <c r="O141" s="57">
        <f t="shared" si="177"/>
        <v>0</v>
      </c>
    </row>
    <row r="142" spans="1:15" s="58" customFormat="1" x14ac:dyDescent="0.2">
      <c r="A142" s="59">
        <v>3121</v>
      </c>
      <c r="B142" s="60" t="s">
        <v>81</v>
      </c>
      <c r="C142" s="61">
        <v>562</v>
      </c>
      <c r="D142" s="61">
        <v>132.72280841462606</v>
      </c>
      <c r="E142" s="61">
        <v>132.72280841462606</v>
      </c>
      <c r="F142" s="61">
        <v>200</v>
      </c>
      <c r="G142" s="61">
        <v>200</v>
      </c>
      <c r="H142" s="193">
        <v>400</v>
      </c>
      <c r="I142" s="193">
        <v>1700</v>
      </c>
      <c r="J142" s="193">
        <v>1700</v>
      </c>
      <c r="K142" s="193">
        <v>1700</v>
      </c>
      <c r="L142" s="61"/>
      <c r="M142" s="61"/>
      <c r="N142" s="61"/>
      <c r="O142" s="61"/>
    </row>
    <row r="143" spans="1:15" s="58" customFormat="1" x14ac:dyDescent="0.2">
      <c r="A143" s="55">
        <v>313</v>
      </c>
      <c r="B143" s="56" t="s">
        <v>82</v>
      </c>
      <c r="C143" s="57">
        <f t="shared" ref="C143:K143" si="178">(SUM(C144))</f>
        <v>1043.49</v>
      </c>
      <c r="D143" s="57">
        <f t="shared" si="178"/>
        <v>597.25263786581718</v>
      </c>
      <c r="E143" s="57">
        <f t="shared" si="178"/>
        <v>597.25263786581718</v>
      </c>
      <c r="F143" s="57">
        <f t="shared" si="178"/>
        <v>597.25263786581718</v>
      </c>
      <c r="G143" s="57">
        <f t="shared" si="178"/>
        <v>597.25263786581718</v>
      </c>
      <c r="H143" s="73">
        <f t="shared" si="178"/>
        <v>700</v>
      </c>
      <c r="I143" s="73">
        <f t="shared" si="178"/>
        <v>4310</v>
      </c>
      <c r="J143" s="73">
        <f t="shared" si="178"/>
        <v>4310</v>
      </c>
      <c r="K143" s="73">
        <f t="shared" si="178"/>
        <v>4310</v>
      </c>
      <c r="L143" s="57">
        <f t="shared" ref="L143:O143" si="179">SUM(L144)</f>
        <v>0</v>
      </c>
      <c r="M143" s="57">
        <f t="shared" si="179"/>
        <v>0</v>
      </c>
      <c r="N143" s="57">
        <f t="shared" si="179"/>
        <v>0</v>
      </c>
      <c r="O143" s="57">
        <f t="shared" si="179"/>
        <v>0</v>
      </c>
    </row>
    <row r="144" spans="1:15" s="58" customFormat="1" ht="25.5" x14ac:dyDescent="0.2">
      <c r="A144" s="59">
        <v>3132</v>
      </c>
      <c r="B144" s="60" t="s">
        <v>187</v>
      </c>
      <c r="C144" s="61">
        <v>1043.49</v>
      </c>
      <c r="D144" s="61">
        <v>597.25263786581718</v>
      </c>
      <c r="E144" s="61">
        <v>597.25263786581718</v>
      </c>
      <c r="F144" s="61">
        <v>597.25263786581718</v>
      </c>
      <c r="G144" s="61">
        <v>597.25263786581718</v>
      </c>
      <c r="H144" s="193">
        <v>700</v>
      </c>
      <c r="I144" s="193">
        <v>4310</v>
      </c>
      <c r="J144" s="193">
        <v>4310</v>
      </c>
      <c r="K144" s="193">
        <v>4310</v>
      </c>
      <c r="L144" s="61"/>
      <c r="M144" s="61"/>
      <c r="N144" s="61"/>
      <c r="O144" s="61"/>
    </row>
    <row r="145" spans="1:16" x14ac:dyDescent="0.2">
      <c r="A145" s="55">
        <v>32</v>
      </c>
      <c r="B145" s="56" t="s">
        <v>30</v>
      </c>
      <c r="C145" s="57">
        <v>540.16999999999996</v>
      </c>
      <c r="D145" s="57">
        <f t="shared" ref="D145:H145" si="180">(SUM(D146))</f>
        <v>331.80702103656512</v>
      </c>
      <c r="E145" s="57">
        <f t="shared" si="180"/>
        <v>398.16842524387812</v>
      </c>
      <c r="F145" s="57">
        <f t="shared" si="180"/>
        <v>398.16842524387812</v>
      </c>
      <c r="G145" s="57">
        <f t="shared" si="180"/>
        <v>398.16842524387812</v>
      </c>
      <c r="H145" s="73">
        <f t="shared" si="180"/>
        <v>500</v>
      </c>
      <c r="I145" s="73">
        <f>(SUM(I146,I151))</f>
        <v>1640</v>
      </c>
      <c r="J145" s="73">
        <f>(SUM(J146,J151))</f>
        <v>1640</v>
      </c>
      <c r="K145" s="73">
        <f>(SUM(K146,K151))</f>
        <v>1640</v>
      </c>
      <c r="L145" s="57">
        <f t="shared" ref="L145:O145" si="181">SUM(L146)</f>
        <v>0</v>
      </c>
      <c r="M145" s="57">
        <f t="shared" si="181"/>
        <v>0</v>
      </c>
      <c r="N145" s="57">
        <f t="shared" si="181"/>
        <v>0</v>
      </c>
      <c r="O145" s="57">
        <f t="shared" si="181"/>
        <v>0</v>
      </c>
    </row>
    <row r="146" spans="1:16" ht="12.75" customHeight="1" x14ac:dyDescent="0.2">
      <c r="A146" s="55">
        <v>321</v>
      </c>
      <c r="B146" s="56" t="s">
        <v>84</v>
      </c>
      <c r="C146" s="57">
        <f t="shared" ref="C146:G146" si="182">(SUM(C147+C148))</f>
        <v>422.31</v>
      </c>
      <c r="D146" s="57">
        <f t="shared" si="182"/>
        <v>331.80702103656512</v>
      </c>
      <c r="E146" s="57">
        <f t="shared" si="182"/>
        <v>398.16842524387812</v>
      </c>
      <c r="F146" s="57">
        <f t="shared" si="182"/>
        <v>398.16842524387812</v>
      </c>
      <c r="G146" s="57">
        <f t="shared" si="182"/>
        <v>398.16842524387812</v>
      </c>
      <c r="H146" s="73">
        <f t="shared" ref="H146" si="183">(SUM(H147+H148))</f>
        <v>500</v>
      </c>
      <c r="I146" s="73">
        <f>(SUM(I147+I148+I149))</f>
        <v>1450</v>
      </c>
      <c r="J146" s="73">
        <f>(SUM(J147+J148+J149))</f>
        <v>1450</v>
      </c>
      <c r="K146" s="73">
        <f>(SUM(K147+K148+K149))</f>
        <v>1450</v>
      </c>
      <c r="L146" s="57">
        <f t="shared" ref="L146:N146" si="184">SUM(L147+L148)</f>
        <v>0</v>
      </c>
      <c r="M146" s="57">
        <f t="shared" si="184"/>
        <v>0</v>
      </c>
      <c r="N146" s="57">
        <f t="shared" si="184"/>
        <v>0</v>
      </c>
      <c r="O146" s="57">
        <f>SUM(O147+O148)</f>
        <v>0</v>
      </c>
      <c r="P146" s="3" t="s">
        <v>45</v>
      </c>
    </row>
    <row r="147" spans="1:16" ht="12.75" customHeight="1" x14ac:dyDescent="0.2">
      <c r="A147" s="59">
        <v>3211</v>
      </c>
      <c r="B147" s="60" t="s">
        <v>85</v>
      </c>
      <c r="C147" s="61">
        <v>0</v>
      </c>
      <c r="D147" s="61">
        <v>0</v>
      </c>
      <c r="E147" s="61">
        <v>0</v>
      </c>
      <c r="F147" s="61">
        <v>0</v>
      </c>
      <c r="G147" s="61">
        <v>0</v>
      </c>
      <c r="H147" s="193">
        <v>50</v>
      </c>
      <c r="I147" s="193">
        <v>120</v>
      </c>
      <c r="J147" s="193">
        <v>120</v>
      </c>
      <c r="K147" s="193">
        <v>120</v>
      </c>
      <c r="L147" s="61"/>
      <c r="M147" s="61"/>
      <c r="N147" s="61"/>
      <c r="O147" s="61"/>
    </row>
    <row r="148" spans="1:16" ht="25.5" x14ac:dyDescent="0.2">
      <c r="A148" s="59">
        <v>3212</v>
      </c>
      <c r="B148" s="60" t="s">
        <v>188</v>
      </c>
      <c r="C148" s="61">
        <v>422.31</v>
      </c>
      <c r="D148" s="61">
        <v>331.80702103656512</v>
      </c>
      <c r="E148" s="61">
        <v>398.16842524387812</v>
      </c>
      <c r="F148" s="61">
        <v>398.16842524387812</v>
      </c>
      <c r="G148" s="61">
        <v>398.16842524387812</v>
      </c>
      <c r="H148" s="193">
        <v>450</v>
      </c>
      <c r="I148" s="193">
        <v>1140</v>
      </c>
      <c r="J148" s="193">
        <v>1140</v>
      </c>
      <c r="K148" s="193">
        <v>1140</v>
      </c>
      <c r="L148" s="61"/>
      <c r="M148" s="61"/>
      <c r="N148" s="61"/>
      <c r="O148" s="61"/>
    </row>
    <row r="149" spans="1:16" x14ac:dyDescent="0.2">
      <c r="A149" s="59">
        <v>3213</v>
      </c>
      <c r="B149" s="60" t="s">
        <v>345</v>
      </c>
      <c r="C149" s="61"/>
      <c r="D149" s="61"/>
      <c r="E149" s="61"/>
      <c r="F149" s="61"/>
      <c r="G149" s="61"/>
      <c r="H149" s="193"/>
      <c r="I149" s="193">
        <v>190</v>
      </c>
      <c r="J149" s="193">
        <v>190</v>
      </c>
      <c r="K149" s="193">
        <v>190</v>
      </c>
      <c r="L149" s="61"/>
      <c r="M149" s="61"/>
      <c r="N149" s="61"/>
      <c r="O149" s="61"/>
    </row>
    <row r="150" spans="1:16" x14ac:dyDescent="0.2">
      <c r="A150" s="59">
        <v>323</v>
      </c>
      <c r="B150" s="60" t="s">
        <v>148</v>
      </c>
      <c r="C150" s="61"/>
      <c r="D150" s="61"/>
      <c r="E150" s="61"/>
      <c r="F150" s="61"/>
      <c r="G150" s="61"/>
      <c r="H150" s="193"/>
      <c r="I150" s="193">
        <v>190</v>
      </c>
      <c r="J150" s="193">
        <v>190</v>
      </c>
      <c r="K150" s="193">
        <v>190</v>
      </c>
      <c r="L150" s="61"/>
      <c r="M150" s="61"/>
      <c r="N150" s="61"/>
      <c r="O150" s="61"/>
    </row>
    <row r="151" spans="1:16" x14ac:dyDescent="0.2">
      <c r="A151" s="59">
        <v>3236</v>
      </c>
      <c r="B151" s="60" t="s">
        <v>148</v>
      </c>
      <c r="C151" s="61">
        <v>117.86</v>
      </c>
      <c r="D151" s="61"/>
      <c r="E151" s="61"/>
      <c r="F151" s="61"/>
      <c r="G151" s="61"/>
      <c r="H151" s="193"/>
      <c r="I151" s="193">
        <v>190</v>
      </c>
      <c r="J151" s="193">
        <v>190</v>
      </c>
      <c r="K151" s="193">
        <v>190</v>
      </c>
      <c r="L151" s="61"/>
      <c r="M151" s="61"/>
      <c r="N151" s="61"/>
      <c r="O151" s="61"/>
    </row>
    <row r="152" spans="1:16" ht="38.25" x14ac:dyDescent="0.2">
      <c r="A152" s="214" t="s">
        <v>284</v>
      </c>
      <c r="B152" s="215" t="s">
        <v>283</v>
      </c>
      <c r="C152" s="79">
        <v>0</v>
      </c>
      <c r="D152" s="53">
        <f t="shared" ref="D152:F152" si="185">(SUM(D154))</f>
        <v>4645.2982945119111</v>
      </c>
      <c r="E152" s="53">
        <f t="shared" si="185"/>
        <v>5773.4421660362341</v>
      </c>
      <c r="F152" s="53">
        <f t="shared" si="185"/>
        <v>6195.4210631096948</v>
      </c>
      <c r="G152" s="53">
        <f t="shared" ref="G152:I152" si="186">(SUM(G154))</f>
        <v>6195.4210631096948</v>
      </c>
      <c r="H152" s="53">
        <f t="shared" ref="H152" si="187">(SUM(H154))</f>
        <v>0</v>
      </c>
      <c r="I152" s="213">
        <f t="shared" si="186"/>
        <v>5960</v>
      </c>
      <c r="J152" s="213">
        <f t="shared" ref="J152:K152" si="188">(SUM(J154))</f>
        <v>5960</v>
      </c>
      <c r="K152" s="213">
        <f t="shared" si="188"/>
        <v>5960</v>
      </c>
      <c r="L152" s="216"/>
      <c r="M152" s="216"/>
      <c r="N152" s="216"/>
      <c r="O152" s="216"/>
    </row>
    <row r="153" spans="1:16" ht="25.5" x14ac:dyDescent="0.2">
      <c r="A153" s="214" t="s">
        <v>346</v>
      </c>
      <c r="B153" s="215" t="s">
        <v>347</v>
      </c>
      <c r="C153" s="216"/>
      <c r="D153" s="216"/>
      <c r="E153" s="216"/>
      <c r="F153" s="216"/>
      <c r="G153" s="216"/>
      <c r="H153" s="217"/>
      <c r="I153" s="217"/>
      <c r="J153" s="217"/>
      <c r="K153" s="217"/>
      <c r="L153" s="216"/>
      <c r="M153" s="216"/>
      <c r="N153" s="216"/>
      <c r="O153" s="216"/>
    </row>
    <row r="154" spans="1:16" x14ac:dyDescent="0.2">
      <c r="A154" s="55">
        <v>3</v>
      </c>
      <c r="B154" s="56" t="s">
        <v>22</v>
      </c>
      <c r="C154" s="57">
        <f t="shared" ref="C154:I154" si="189">(SUM(C155+C162))</f>
        <v>0</v>
      </c>
      <c r="D154" s="57">
        <f t="shared" si="189"/>
        <v>4645.2982945119111</v>
      </c>
      <c r="E154" s="57">
        <f t="shared" si="189"/>
        <v>5773.4421660362341</v>
      </c>
      <c r="F154" s="57">
        <f t="shared" si="189"/>
        <v>6195.4210631096948</v>
      </c>
      <c r="G154" s="57">
        <f t="shared" si="189"/>
        <v>6195.4210631096948</v>
      </c>
      <c r="H154" s="57">
        <f t="shared" si="189"/>
        <v>0</v>
      </c>
      <c r="I154" s="57">
        <f t="shared" si="189"/>
        <v>5960</v>
      </c>
      <c r="J154" s="57">
        <f t="shared" ref="J154:K154" si="190">(SUM(J155+J162))</f>
        <v>5960</v>
      </c>
      <c r="K154" s="57">
        <f t="shared" si="190"/>
        <v>5960</v>
      </c>
      <c r="L154" s="57">
        <f>SUM(L155)</f>
        <v>0</v>
      </c>
      <c r="M154" s="57">
        <f>SUM(M155)</f>
        <v>0</v>
      </c>
      <c r="N154" s="57">
        <f>SUM(N155)</f>
        <v>0</v>
      </c>
      <c r="O154" s="57">
        <f>SUM(O155)</f>
        <v>0</v>
      </c>
    </row>
    <row r="155" spans="1:16" x14ac:dyDescent="0.2">
      <c r="A155" s="55">
        <v>31</v>
      </c>
      <c r="B155" s="56" t="s">
        <v>23</v>
      </c>
      <c r="C155" s="57">
        <f t="shared" ref="C155:I155" si="191">(SUM(C156+C158+C160))</f>
        <v>0</v>
      </c>
      <c r="D155" s="57">
        <f t="shared" si="191"/>
        <v>4313.4912734753461</v>
      </c>
      <c r="E155" s="57">
        <f t="shared" si="191"/>
        <v>5375.273740792356</v>
      </c>
      <c r="F155" s="57">
        <f t="shared" si="191"/>
        <v>5797.2526378658167</v>
      </c>
      <c r="G155" s="57">
        <f t="shared" si="191"/>
        <v>5797.2526378658167</v>
      </c>
      <c r="H155" s="57">
        <f t="shared" si="191"/>
        <v>0</v>
      </c>
      <c r="I155" s="57">
        <f t="shared" si="191"/>
        <v>5660</v>
      </c>
      <c r="J155" s="57">
        <f t="shared" ref="J155:K155" si="192">(SUM(J156+J158+J160))</f>
        <v>5660</v>
      </c>
      <c r="K155" s="57">
        <f t="shared" si="192"/>
        <v>5660</v>
      </c>
      <c r="L155" s="57">
        <f t="shared" ref="L155:N155" si="193">SUM(L156+L158+L160)</f>
        <v>0</v>
      </c>
      <c r="M155" s="57">
        <f t="shared" si="193"/>
        <v>0</v>
      </c>
      <c r="N155" s="57">
        <f t="shared" si="193"/>
        <v>0</v>
      </c>
      <c r="O155" s="57">
        <f>SUM(O156+O158+O160)</f>
        <v>0</v>
      </c>
    </row>
    <row r="156" spans="1:16" x14ac:dyDescent="0.2">
      <c r="A156" s="55">
        <v>311</v>
      </c>
      <c r="B156" s="56" t="s">
        <v>186</v>
      </c>
      <c r="C156" s="57">
        <f t="shared" ref="C156:K156" si="194">(SUM(C157))</f>
        <v>0</v>
      </c>
      <c r="D156" s="57">
        <f t="shared" si="194"/>
        <v>3583.5158271949031</v>
      </c>
      <c r="E156" s="57">
        <f t="shared" si="194"/>
        <v>4645.298294511912</v>
      </c>
      <c r="F156" s="57">
        <f t="shared" si="194"/>
        <v>5000</v>
      </c>
      <c r="G156" s="57">
        <f t="shared" si="194"/>
        <v>5000</v>
      </c>
      <c r="H156" s="57">
        <f t="shared" si="194"/>
        <v>0</v>
      </c>
      <c r="I156" s="57">
        <f t="shared" si="194"/>
        <v>4600</v>
      </c>
      <c r="J156" s="57">
        <f t="shared" si="194"/>
        <v>4600</v>
      </c>
      <c r="K156" s="57">
        <f t="shared" si="194"/>
        <v>4600</v>
      </c>
      <c r="L156" s="57">
        <f t="shared" ref="L156:O156" si="195">SUM(L157)</f>
        <v>0</v>
      </c>
      <c r="M156" s="57">
        <f t="shared" si="195"/>
        <v>0</v>
      </c>
      <c r="N156" s="57">
        <f t="shared" si="195"/>
        <v>0</v>
      </c>
      <c r="O156" s="57">
        <f t="shared" si="195"/>
        <v>0</v>
      </c>
    </row>
    <row r="157" spans="1:16" x14ac:dyDescent="0.2">
      <c r="A157" s="59">
        <v>3111</v>
      </c>
      <c r="B157" s="60" t="s">
        <v>78</v>
      </c>
      <c r="C157" s="61">
        <v>0</v>
      </c>
      <c r="D157" s="61">
        <v>3583.5158271949031</v>
      </c>
      <c r="E157" s="61">
        <v>4645.298294511912</v>
      </c>
      <c r="F157" s="61">
        <v>5000</v>
      </c>
      <c r="G157" s="61">
        <v>5000</v>
      </c>
      <c r="H157" s="193">
        <v>0</v>
      </c>
      <c r="I157" s="197">
        <v>4600</v>
      </c>
      <c r="J157" s="197">
        <v>4600</v>
      </c>
      <c r="K157" s="197">
        <v>4600</v>
      </c>
      <c r="L157" s="61"/>
      <c r="M157" s="61"/>
      <c r="N157" s="61"/>
      <c r="O157" s="61"/>
    </row>
    <row r="158" spans="1:16" x14ac:dyDescent="0.2">
      <c r="A158" s="55">
        <v>312</v>
      </c>
      <c r="B158" s="56" t="s">
        <v>81</v>
      </c>
      <c r="C158" s="57">
        <f t="shared" ref="C158:K158" si="196">(SUM(C159))</f>
        <v>0</v>
      </c>
      <c r="D158" s="57">
        <f t="shared" si="196"/>
        <v>132.72280841462606</v>
      </c>
      <c r="E158" s="57">
        <f t="shared" si="196"/>
        <v>132.72280841462606</v>
      </c>
      <c r="F158" s="57">
        <f t="shared" si="196"/>
        <v>200</v>
      </c>
      <c r="G158" s="57">
        <f t="shared" si="196"/>
        <v>200</v>
      </c>
      <c r="H158" s="73">
        <f t="shared" si="196"/>
        <v>0</v>
      </c>
      <c r="I158" s="73">
        <f t="shared" si="196"/>
        <v>300</v>
      </c>
      <c r="J158" s="73">
        <f t="shared" si="196"/>
        <v>300</v>
      </c>
      <c r="K158" s="73">
        <f t="shared" si="196"/>
        <v>300</v>
      </c>
      <c r="L158" s="57">
        <f t="shared" ref="L158:O158" si="197">SUM(L159)</f>
        <v>0</v>
      </c>
      <c r="M158" s="57">
        <f t="shared" si="197"/>
        <v>0</v>
      </c>
      <c r="N158" s="57">
        <f t="shared" si="197"/>
        <v>0</v>
      </c>
      <c r="O158" s="57">
        <f t="shared" si="197"/>
        <v>0</v>
      </c>
    </row>
    <row r="159" spans="1:16" x14ac:dyDescent="0.2">
      <c r="A159" s="59">
        <v>3121</v>
      </c>
      <c r="B159" s="60" t="s">
        <v>81</v>
      </c>
      <c r="C159" s="61">
        <v>0</v>
      </c>
      <c r="D159" s="61">
        <v>132.72280841462606</v>
      </c>
      <c r="E159" s="61">
        <v>132.72280841462606</v>
      </c>
      <c r="F159" s="61">
        <v>200</v>
      </c>
      <c r="G159" s="61">
        <v>200</v>
      </c>
      <c r="H159" s="193">
        <v>0</v>
      </c>
      <c r="I159" s="193">
        <v>300</v>
      </c>
      <c r="J159" s="193">
        <v>300</v>
      </c>
      <c r="K159" s="193">
        <v>300</v>
      </c>
      <c r="L159" s="61"/>
      <c r="M159" s="61"/>
      <c r="N159" s="61"/>
      <c r="O159" s="61"/>
    </row>
    <row r="160" spans="1:16" x14ac:dyDescent="0.2">
      <c r="A160" s="55">
        <v>313</v>
      </c>
      <c r="B160" s="56" t="s">
        <v>82</v>
      </c>
      <c r="C160" s="57">
        <f t="shared" ref="C160:K160" si="198">(SUM(C161))</f>
        <v>0</v>
      </c>
      <c r="D160" s="57">
        <f t="shared" si="198"/>
        <v>597.25263786581718</v>
      </c>
      <c r="E160" s="57">
        <f t="shared" si="198"/>
        <v>597.25263786581718</v>
      </c>
      <c r="F160" s="57">
        <f t="shared" si="198"/>
        <v>597.25263786581718</v>
      </c>
      <c r="G160" s="57">
        <f t="shared" si="198"/>
        <v>597.25263786581718</v>
      </c>
      <c r="H160" s="73">
        <f t="shared" si="198"/>
        <v>0</v>
      </c>
      <c r="I160" s="73">
        <f t="shared" si="198"/>
        <v>760</v>
      </c>
      <c r="J160" s="73">
        <f t="shared" si="198"/>
        <v>760</v>
      </c>
      <c r="K160" s="73">
        <f t="shared" si="198"/>
        <v>760</v>
      </c>
      <c r="L160" s="57">
        <f t="shared" ref="L160:O160" si="199">SUM(L161)</f>
        <v>0</v>
      </c>
      <c r="M160" s="57">
        <f t="shared" si="199"/>
        <v>0</v>
      </c>
      <c r="N160" s="57">
        <f t="shared" si="199"/>
        <v>0</v>
      </c>
      <c r="O160" s="57">
        <f t="shared" si="199"/>
        <v>0</v>
      </c>
    </row>
    <row r="161" spans="1:16" ht="25.5" x14ac:dyDescent="0.2">
      <c r="A161" s="59">
        <v>3132</v>
      </c>
      <c r="B161" s="60" t="s">
        <v>187</v>
      </c>
      <c r="C161" s="61">
        <v>0</v>
      </c>
      <c r="D161" s="61">
        <v>597.25263786581718</v>
      </c>
      <c r="E161" s="61">
        <v>597.25263786581718</v>
      </c>
      <c r="F161" s="61">
        <v>597.25263786581718</v>
      </c>
      <c r="G161" s="61">
        <v>597.25263786581718</v>
      </c>
      <c r="H161" s="193">
        <v>0</v>
      </c>
      <c r="I161" s="193">
        <v>760</v>
      </c>
      <c r="J161" s="193">
        <v>760</v>
      </c>
      <c r="K161" s="193">
        <v>760</v>
      </c>
      <c r="L161" s="61"/>
      <c r="M161" s="61"/>
      <c r="N161" s="61"/>
      <c r="O161" s="61"/>
    </row>
    <row r="162" spans="1:16" x14ac:dyDescent="0.2">
      <c r="A162" s="55">
        <v>32</v>
      </c>
      <c r="B162" s="56" t="s">
        <v>30</v>
      </c>
      <c r="C162" s="57">
        <v>0</v>
      </c>
      <c r="D162" s="57">
        <f t="shared" ref="D162:H162" si="200">(SUM(D163))</f>
        <v>331.80702103656512</v>
      </c>
      <c r="E162" s="57">
        <f t="shared" si="200"/>
        <v>398.16842524387812</v>
      </c>
      <c r="F162" s="57">
        <f t="shared" si="200"/>
        <v>398.16842524387812</v>
      </c>
      <c r="G162" s="57">
        <f t="shared" si="200"/>
        <v>398.16842524387812</v>
      </c>
      <c r="H162" s="73">
        <f t="shared" si="200"/>
        <v>0</v>
      </c>
      <c r="I162" s="73">
        <f>(SUM(I163,I168))</f>
        <v>300</v>
      </c>
      <c r="J162" s="73">
        <f>(SUM(J163,J168))</f>
        <v>300</v>
      </c>
      <c r="K162" s="73">
        <f>(SUM(K163,K168))</f>
        <v>300</v>
      </c>
      <c r="L162" s="57">
        <f t="shared" ref="L162:O162" si="201">SUM(L163)</f>
        <v>0</v>
      </c>
      <c r="M162" s="57">
        <f t="shared" si="201"/>
        <v>0</v>
      </c>
      <c r="N162" s="57">
        <f t="shared" si="201"/>
        <v>0</v>
      </c>
      <c r="O162" s="57">
        <f t="shared" si="201"/>
        <v>0</v>
      </c>
    </row>
    <row r="163" spans="1:16" x14ac:dyDescent="0.2">
      <c r="A163" s="55">
        <v>321</v>
      </c>
      <c r="B163" s="56" t="s">
        <v>84</v>
      </c>
      <c r="C163" s="57">
        <v>0</v>
      </c>
      <c r="D163" s="57">
        <f t="shared" ref="D163:G163" si="202">(SUM(D164+D165))</f>
        <v>331.80702103656512</v>
      </c>
      <c r="E163" s="57">
        <f t="shared" si="202"/>
        <v>398.16842524387812</v>
      </c>
      <c r="F163" s="57">
        <f t="shared" si="202"/>
        <v>398.16842524387812</v>
      </c>
      <c r="G163" s="57">
        <f t="shared" si="202"/>
        <v>398.16842524387812</v>
      </c>
      <c r="H163" s="73">
        <f t="shared" ref="H163" si="203">(SUM(H164+H165))</f>
        <v>0</v>
      </c>
      <c r="I163" s="73">
        <f>(SUM(I164+I165+I166))</f>
        <v>260</v>
      </c>
      <c r="J163" s="73">
        <f>(SUM(J164+J165+J166))</f>
        <v>260</v>
      </c>
      <c r="K163" s="73">
        <f>(SUM(K164+K165+K166))</f>
        <v>260</v>
      </c>
      <c r="L163" s="57">
        <f t="shared" ref="L163:N163" si="204">SUM(L164+L165)</f>
        <v>0</v>
      </c>
      <c r="M163" s="57">
        <f t="shared" si="204"/>
        <v>0</v>
      </c>
      <c r="N163" s="57">
        <f t="shared" si="204"/>
        <v>0</v>
      </c>
      <c r="O163" s="57">
        <f>SUM(O164+O165)</f>
        <v>0</v>
      </c>
    </row>
    <row r="164" spans="1:16" x14ac:dyDescent="0.2">
      <c r="A164" s="59">
        <v>3211</v>
      </c>
      <c r="B164" s="60" t="s">
        <v>85</v>
      </c>
      <c r="C164" s="61">
        <v>0</v>
      </c>
      <c r="D164" s="61">
        <v>0</v>
      </c>
      <c r="E164" s="61">
        <v>0</v>
      </c>
      <c r="F164" s="61">
        <v>0</v>
      </c>
      <c r="G164" s="61">
        <v>0</v>
      </c>
      <c r="H164" s="193">
        <v>0</v>
      </c>
      <c r="I164" s="193">
        <v>20</v>
      </c>
      <c r="J164" s="193">
        <v>20</v>
      </c>
      <c r="K164" s="193">
        <v>20</v>
      </c>
      <c r="L164" s="61"/>
      <c r="M164" s="61"/>
      <c r="N164" s="61"/>
      <c r="O164" s="61"/>
    </row>
    <row r="165" spans="1:16" ht="25.5" x14ac:dyDescent="0.2">
      <c r="A165" s="59">
        <v>3212</v>
      </c>
      <c r="B165" s="60" t="s">
        <v>188</v>
      </c>
      <c r="C165" s="61">
        <v>0</v>
      </c>
      <c r="D165" s="61">
        <v>331.80702103656512</v>
      </c>
      <c r="E165" s="61">
        <v>398.16842524387812</v>
      </c>
      <c r="F165" s="61">
        <v>398.16842524387812</v>
      </c>
      <c r="G165" s="61">
        <v>398.16842524387812</v>
      </c>
      <c r="H165" s="193">
        <v>0</v>
      </c>
      <c r="I165" s="193">
        <v>200</v>
      </c>
      <c r="J165" s="193">
        <v>200</v>
      </c>
      <c r="K165" s="193">
        <v>200</v>
      </c>
      <c r="L165" s="61"/>
      <c r="M165" s="61"/>
      <c r="N165" s="61"/>
      <c r="O165" s="61"/>
    </row>
    <row r="166" spans="1:16" x14ac:dyDescent="0.2">
      <c r="A166" s="59">
        <v>3213</v>
      </c>
      <c r="B166" s="60" t="s">
        <v>345</v>
      </c>
      <c r="C166" s="61"/>
      <c r="D166" s="61"/>
      <c r="E166" s="61"/>
      <c r="F166" s="61"/>
      <c r="G166" s="61"/>
      <c r="H166" s="193"/>
      <c r="I166" s="193">
        <v>40</v>
      </c>
      <c r="J166" s="193">
        <v>40</v>
      </c>
      <c r="K166" s="193">
        <v>40</v>
      </c>
      <c r="L166" s="61"/>
      <c r="M166" s="61"/>
      <c r="N166" s="61"/>
      <c r="O166" s="61"/>
    </row>
    <row r="167" spans="1:16" x14ac:dyDescent="0.2">
      <c r="A167" s="59">
        <v>323</v>
      </c>
      <c r="B167" s="60" t="s">
        <v>148</v>
      </c>
      <c r="C167" s="61"/>
      <c r="D167" s="61"/>
      <c r="E167" s="61"/>
      <c r="F167" s="61"/>
      <c r="G167" s="61"/>
      <c r="H167" s="193"/>
      <c r="I167" s="193">
        <v>190</v>
      </c>
      <c r="J167" s="193">
        <v>190</v>
      </c>
      <c r="K167" s="193">
        <v>190</v>
      </c>
      <c r="L167" s="61"/>
      <c r="M167" s="61"/>
      <c r="N167" s="61"/>
      <c r="O167" s="61"/>
    </row>
    <row r="168" spans="1:16" x14ac:dyDescent="0.2">
      <c r="A168" s="59">
        <v>3236</v>
      </c>
      <c r="B168" s="60" t="s">
        <v>148</v>
      </c>
      <c r="C168" s="61">
        <v>0</v>
      </c>
      <c r="D168" s="61"/>
      <c r="E168" s="61"/>
      <c r="F168" s="61"/>
      <c r="G168" s="61"/>
      <c r="H168" s="193"/>
      <c r="I168" s="193">
        <v>40</v>
      </c>
      <c r="J168" s="193">
        <v>40</v>
      </c>
      <c r="K168" s="193">
        <v>40</v>
      </c>
      <c r="L168" s="61"/>
      <c r="M168" s="61"/>
      <c r="N168" s="61"/>
      <c r="O168" s="61"/>
    </row>
    <row r="169" spans="1:16" s="58" customFormat="1" ht="25.5" x14ac:dyDescent="0.2">
      <c r="A169" s="47" t="s">
        <v>133</v>
      </c>
      <c r="B169" s="48" t="s">
        <v>189</v>
      </c>
      <c r="C169" s="192">
        <f>(C170)</f>
        <v>714.42</v>
      </c>
      <c r="D169" s="73">
        <f>(SUM(D170))</f>
        <v>1242.4182095693145</v>
      </c>
      <c r="E169" s="70">
        <f t="shared" ref="E169:K169" si="205">(E170)</f>
        <v>1242.4182095693145</v>
      </c>
      <c r="F169" s="70">
        <f t="shared" si="205"/>
        <v>1242.4182095693145</v>
      </c>
      <c r="G169" s="194">
        <f t="shared" si="205"/>
        <v>1242.4182095693145</v>
      </c>
      <c r="H169" s="194">
        <f t="shared" si="205"/>
        <v>1242.4182095693145</v>
      </c>
      <c r="I169" s="194">
        <f t="shared" si="205"/>
        <v>0</v>
      </c>
      <c r="J169" s="194">
        <f t="shared" si="205"/>
        <v>0</v>
      </c>
      <c r="K169" s="194">
        <f t="shared" si="205"/>
        <v>0</v>
      </c>
      <c r="L169" s="49">
        <f t="shared" ref="L169:O169" si="206">L170</f>
        <v>0</v>
      </c>
      <c r="M169" s="49">
        <f t="shared" si="206"/>
        <v>0</v>
      </c>
      <c r="N169" s="49">
        <f t="shared" si="206"/>
        <v>0</v>
      </c>
      <c r="O169" s="49">
        <f t="shared" si="206"/>
        <v>0</v>
      </c>
    </row>
    <row r="170" spans="1:16" s="58" customFormat="1" ht="51" x14ac:dyDescent="0.2">
      <c r="A170" s="51" t="s">
        <v>190</v>
      </c>
      <c r="B170" s="52" t="s">
        <v>191</v>
      </c>
      <c r="C170" s="53">
        <f t="shared" ref="C170:F170" si="207">(SUM(C172))</f>
        <v>714.42</v>
      </c>
      <c r="D170" s="73">
        <f t="shared" si="207"/>
        <v>1242.4182095693145</v>
      </c>
      <c r="E170" s="53">
        <f t="shared" si="207"/>
        <v>1242.4182095693145</v>
      </c>
      <c r="F170" s="53">
        <f t="shared" si="207"/>
        <v>1242.4182095693145</v>
      </c>
      <c r="G170" s="53">
        <f t="shared" ref="G170:I170" si="208">(SUM(G172))</f>
        <v>1242.4182095693145</v>
      </c>
      <c r="H170" s="75">
        <f t="shared" ref="H170" si="209">(SUM(H172))</f>
        <v>1242.4182095693145</v>
      </c>
      <c r="I170" s="75">
        <f t="shared" si="208"/>
        <v>0</v>
      </c>
      <c r="J170" s="75">
        <f t="shared" ref="J170:K170" si="210">(SUM(J172))</f>
        <v>0</v>
      </c>
      <c r="K170" s="75">
        <f t="shared" si="210"/>
        <v>0</v>
      </c>
      <c r="L170" s="53">
        <f t="shared" ref="L170:O170" si="211">SUM(L172)</f>
        <v>0</v>
      </c>
      <c r="M170" s="53">
        <f t="shared" si="211"/>
        <v>0</v>
      </c>
      <c r="N170" s="53">
        <f t="shared" si="211"/>
        <v>0</v>
      </c>
      <c r="O170" s="53">
        <f t="shared" si="211"/>
        <v>0</v>
      </c>
    </row>
    <row r="171" spans="1:16" s="58" customFormat="1" x14ac:dyDescent="0.2">
      <c r="A171" s="54" t="s">
        <v>192</v>
      </c>
      <c r="B171" s="52" t="s">
        <v>193</v>
      </c>
      <c r="C171" s="53">
        <v>0</v>
      </c>
      <c r="D171" s="57">
        <v>0</v>
      </c>
      <c r="E171" s="53">
        <v>0</v>
      </c>
      <c r="F171" s="53">
        <v>0</v>
      </c>
      <c r="G171" s="53">
        <v>0</v>
      </c>
      <c r="H171" s="53">
        <v>0</v>
      </c>
      <c r="I171" s="53">
        <v>0</v>
      </c>
      <c r="J171" s="53">
        <v>0</v>
      </c>
      <c r="K171" s="53">
        <v>0</v>
      </c>
      <c r="L171" s="53"/>
      <c r="M171" s="53"/>
      <c r="N171" s="53"/>
      <c r="O171" s="53"/>
    </row>
    <row r="172" spans="1:16" x14ac:dyDescent="0.2">
      <c r="A172" s="55">
        <v>3</v>
      </c>
      <c r="B172" s="56" t="s">
        <v>22</v>
      </c>
      <c r="C172" s="57">
        <f t="shared" ref="C172:K173" si="212">(SUM(C173))</f>
        <v>714.42</v>
      </c>
      <c r="D172" s="57">
        <f t="shared" si="212"/>
        <v>1242.4182095693145</v>
      </c>
      <c r="E172" s="57">
        <f t="shared" si="212"/>
        <v>1242.4182095693145</v>
      </c>
      <c r="F172" s="57">
        <f t="shared" si="212"/>
        <v>1242.4182095693145</v>
      </c>
      <c r="G172" s="57">
        <f t="shared" si="212"/>
        <v>1242.4182095693145</v>
      </c>
      <c r="H172" s="57">
        <f t="shared" si="212"/>
        <v>1242.4182095693145</v>
      </c>
      <c r="I172" s="57">
        <f t="shared" si="212"/>
        <v>0</v>
      </c>
      <c r="J172" s="57">
        <f t="shared" si="212"/>
        <v>0</v>
      </c>
      <c r="K172" s="57">
        <f t="shared" si="212"/>
        <v>0</v>
      </c>
      <c r="L172" s="57">
        <f t="shared" ref="L172:O174" si="213">SUM(L173)</f>
        <v>0</v>
      </c>
      <c r="M172" s="57">
        <f t="shared" si="213"/>
        <v>0</v>
      </c>
      <c r="N172" s="57">
        <f t="shared" si="213"/>
        <v>0</v>
      </c>
      <c r="O172" s="57">
        <f t="shared" si="213"/>
        <v>0</v>
      </c>
    </row>
    <row r="173" spans="1:16" ht="38.25" x14ac:dyDescent="0.2">
      <c r="A173" s="55">
        <v>37</v>
      </c>
      <c r="B173" s="56" t="s">
        <v>157</v>
      </c>
      <c r="C173" s="57">
        <f t="shared" si="212"/>
        <v>714.42</v>
      </c>
      <c r="D173" s="57">
        <f t="shared" si="212"/>
        <v>1242.4182095693145</v>
      </c>
      <c r="E173" s="57">
        <f t="shared" si="212"/>
        <v>1242.4182095693145</v>
      </c>
      <c r="F173" s="57">
        <f t="shared" si="212"/>
        <v>1242.4182095693145</v>
      </c>
      <c r="G173" s="57">
        <f t="shared" si="212"/>
        <v>1242.4182095693145</v>
      </c>
      <c r="H173" s="57">
        <f t="shared" si="212"/>
        <v>1242.4182095693145</v>
      </c>
      <c r="I173" s="57">
        <f t="shared" si="212"/>
        <v>0</v>
      </c>
      <c r="J173" s="57">
        <f t="shared" si="212"/>
        <v>0</v>
      </c>
      <c r="K173" s="57">
        <f t="shared" si="212"/>
        <v>0</v>
      </c>
      <c r="L173" s="57">
        <f t="shared" si="213"/>
        <v>0</v>
      </c>
      <c r="M173" s="57">
        <f t="shared" si="213"/>
        <v>0</v>
      </c>
      <c r="N173" s="57">
        <f t="shared" si="213"/>
        <v>0</v>
      </c>
      <c r="O173" s="57">
        <f t="shared" si="213"/>
        <v>0</v>
      </c>
      <c r="P173" s="3" t="s">
        <v>45</v>
      </c>
    </row>
    <row r="174" spans="1:16" ht="25.5" x14ac:dyDescent="0.2">
      <c r="A174" s="55">
        <v>372</v>
      </c>
      <c r="B174" s="56" t="s">
        <v>158</v>
      </c>
      <c r="C174" s="57">
        <v>714.42</v>
      </c>
      <c r="D174" s="57">
        <f t="shared" ref="D174:K174" si="214">(SUM(D175))</f>
        <v>1242.4182095693145</v>
      </c>
      <c r="E174" s="57">
        <f t="shared" si="214"/>
        <v>1242.4182095693145</v>
      </c>
      <c r="F174" s="57">
        <f t="shared" si="214"/>
        <v>1242.4182095693145</v>
      </c>
      <c r="G174" s="57">
        <f t="shared" si="214"/>
        <v>1242.4182095693145</v>
      </c>
      <c r="H174" s="57">
        <f t="shared" si="214"/>
        <v>1242.4182095693145</v>
      </c>
      <c r="I174" s="57">
        <f t="shared" si="214"/>
        <v>0</v>
      </c>
      <c r="J174" s="57">
        <f t="shared" si="214"/>
        <v>0</v>
      </c>
      <c r="K174" s="57">
        <f t="shared" si="214"/>
        <v>0</v>
      </c>
      <c r="L174" s="57">
        <f t="shared" si="213"/>
        <v>0</v>
      </c>
      <c r="M174" s="57">
        <f t="shared" si="213"/>
        <v>0</v>
      </c>
      <c r="N174" s="57">
        <f t="shared" si="213"/>
        <v>0</v>
      </c>
      <c r="O174" s="57">
        <f t="shared" si="213"/>
        <v>0</v>
      </c>
    </row>
    <row r="175" spans="1:16" ht="38.25" x14ac:dyDescent="0.2">
      <c r="A175" s="59">
        <v>3722</v>
      </c>
      <c r="B175" s="60" t="s">
        <v>194</v>
      </c>
      <c r="C175" s="61">
        <v>714.42</v>
      </c>
      <c r="D175" s="61">
        <v>1242.4182095693145</v>
      </c>
      <c r="E175" s="61">
        <v>1242.4182095693145</v>
      </c>
      <c r="F175" s="61">
        <v>1242.4182095693145</v>
      </c>
      <c r="G175" s="61">
        <v>1242.4182095693145</v>
      </c>
      <c r="H175" s="61">
        <v>1242.4182095693145</v>
      </c>
      <c r="I175" s="211">
        <v>0</v>
      </c>
      <c r="J175" s="211">
        <v>0</v>
      </c>
      <c r="K175" s="211">
        <v>0</v>
      </c>
      <c r="L175" s="61"/>
      <c r="M175" s="61"/>
      <c r="N175" s="61"/>
      <c r="O175" s="61"/>
    </row>
    <row r="176" spans="1:16" s="58" customFormat="1" ht="25.5" x14ac:dyDescent="0.2">
      <c r="A176" s="47" t="s">
        <v>195</v>
      </c>
      <c r="B176" s="48" t="s">
        <v>196</v>
      </c>
      <c r="C176" s="194">
        <f>(SUM(C177+C184+C190))</f>
        <v>5174.1400000000003</v>
      </c>
      <c r="D176" s="194">
        <f t="shared" ref="D176:F176" si="215">(SUM(D177+D184))</f>
        <v>349060.98613046651</v>
      </c>
      <c r="E176" s="194">
        <f t="shared" si="215"/>
        <v>4338.6050832835626</v>
      </c>
      <c r="F176" s="194">
        <f t="shared" si="215"/>
        <v>4338.6099999999997</v>
      </c>
      <c r="G176" s="194">
        <f t="shared" ref="G176:I176" si="216">(SUM(G177+G184))</f>
        <v>4338.6099999999997</v>
      </c>
      <c r="H176" s="194">
        <f t="shared" ref="H176" si="217">(SUM(H177+H184))</f>
        <v>1000</v>
      </c>
      <c r="I176" s="194">
        <f t="shared" si="216"/>
        <v>1000</v>
      </c>
      <c r="J176" s="194">
        <f t="shared" ref="J176:K176" si="218">(SUM(J177+J184))</f>
        <v>0</v>
      </c>
      <c r="K176" s="194">
        <f t="shared" si="218"/>
        <v>0</v>
      </c>
      <c r="L176" s="49">
        <f t="shared" ref="L176:O176" si="219">SUM(L177+L184)</f>
        <v>0</v>
      </c>
      <c r="M176" s="49">
        <f t="shared" si="219"/>
        <v>0</v>
      </c>
      <c r="N176" s="49">
        <f t="shared" si="219"/>
        <v>0</v>
      </c>
      <c r="O176" s="49">
        <f t="shared" si="219"/>
        <v>0</v>
      </c>
    </row>
    <row r="177" spans="1:15" s="58" customFormat="1" ht="38.25" x14ac:dyDescent="0.2">
      <c r="A177" s="51" t="s">
        <v>197</v>
      </c>
      <c r="B177" s="52" t="s">
        <v>198</v>
      </c>
      <c r="C177" s="53">
        <f t="shared" ref="C177:F177" si="220">(SUM(C179))</f>
        <v>1724.14</v>
      </c>
      <c r="D177" s="53">
        <f t="shared" si="220"/>
        <v>43798.526776826599</v>
      </c>
      <c r="E177" s="53">
        <f t="shared" si="220"/>
        <v>0</v>
      </c>
      <c r="F177" s="53">
        <f t="shared" si="220"/>
        <v>0</v>
      </c>
      <c r="G177" s="53">
        <f t="shared" ref="G177:I177" si="221">(SUM(G179))</f>
        <v>0</v>
      </c>
      <c r="H177" s="53">
        <f t="shared" ref="H177" si="222">(SUM(H179))</f>
        <v>0</v>
      </c>
      <c r="I177" s="53">
        <f t="shared" si="221"/>
        <v>500</v>
      </c>
      <c r="J177" s="53">
        <f t="shared" ref="J177:K177" si="223">(SUM(J179))</f>
        <v>0</v>
      </c>
      <c r="K177" s="53">
        <f t="shared" si="223"/>
        <v>0</v>
      </c>
      <c r="L177" s="53">
        <f t="shared" ref="L177:O177" si="224">SUM(L179)</f>
        <v>0</v>
      </c>
      <c r="M177" s="53">
        <f t="shared" si="224"/>
        <v>0</v>
      </c>
      <c r="N177" s="53">
        <f t="shared" si="224"/>
        <v>0</v>
      </c>
      <c r="O177" s="53">
        <f t="shared" si="224"/>
        <v>0</v>
      </c>
    </row>
    <row r="178" spans="1:15" s="58" customFormat="1" ht="25.5" x14ac:dyDescent="0.2">
      <c r="A178" s="51" t="s">
        <v>174</v>
      </c>
      <c r="B178" s="52" t="s">
        <v>44</v>
      </c>
      <c r="C178" s="53">
        <v>0</v>
      </c>
      <c r="D178" s="53">
        <v>0</v>
      </c>
      <c r="E178" s="53">
        <v>0</v>
      </c>
      <c r="F178" s="53">
        <v>0</v>
      </c>
      <c r="G178" s="53">
        <v>0</v>
      </c>
      <c r="H178" s="53">
        <v>0</v>
      </c>
      <c r="I178" s="53">
        <v>0</v>
      </c>
      <c r="J178" s="53">
        <v>0</v>
      </c>
      <c r="K178" s="53">
        <v>0</v>
      </c>
      <c r="L178" s="53"/>
      <c r="M178" s="53"/>
      <c r="N178" s="53"/>
      <c r="O178" s="53"/>
    </row>
    <row r="179" spans="1:15" ht="25.5" x14ac:dyDescent="0.2">
      <c r="A179" s="67">
        <v>4</v>
      </c>
      <c r="B179" s="68" t="s">
        <v>24</v>
      </c>
      <c r="C179" s="69">
        <f t="shared" ref="C179:K180" si="225">(SUM(C180))</f>
        <v>1724.14</v>
      </c>
      <c r="D179" s="69">
        <f t="shared" si="225"/>
        <v>43798.526776826599</v>
      </c>
      <c r="E179" s="69">
        <f t="shared" si="225"/>
        <v>0</v>
      </c>
      <c r="F179" s="69">
        <f t="shared" si="225"/>
        <v>0</v>
      </c>
      <c r="G179" s="69">
        <f t="shared" si="225"/>
        <v>0</v>
      </c>
      <c r="H179" s="69">
        <f t="shared" si="225"/>
        <v>0</v>
      </c>
      <c r="I179" s="69">
        <f t="shared" si="225"/>
        <v>500</v>
      </c>
      <c r="J179" s="69">
        <f t="shared" si="225"/>
        <v>0</v>
      </c>
      <c r="K179" s="69">
        <f t="shared" si="225"/>
        <v>0</v>
      </c>
      <c r="L179" s="69">
        <f t="shared" ref="L179:O181" si="226">SUM(L180)</f>
        <v>0</v>
      </c>
      <c r="M179" s="69">
        <f t="shared" si="226"/>
        <v>0</v>
      </c>
      <c r="N179" s="69">
        <f t="shared" si="226"/>
        <v>0</v>
      </c>
      <c r="O179" s="69">
        <f t="shared" si="226"/>
        <v>0</v>
      </c>
    </row>
    <row r="180" spans="1:15" ht="25.5" x14ac:dyDescent="0.2">
      <c r="A180" s="67">
        <v>42</v>
      </c>
      <c r="B180" s="68" t="s">
        <v>40</v>
      </c>
      <c r="C180" s="69">
        <f t="shared" si="225"/>
        <v>1724.14</v>
      </c>
      <c r="D180" s="69">
        <f t="shared" si="225"/>
        <v>43798.526776826599</v>
      </c>
      <c r="E180" s="69">
        <f t="shared" si="225"/>
        <v>0</v>
      </c>
      <c r="F180" s="69">
        <f t="shared" si="225"/>
        <v>0</v>
      </c>
      <c r="G180" s="69">
        <f t="shared" si="225"/>
        <v>0</v>
      </c>
      <c r="H180" s="69">
        <f t="shared" si="225"/>
        <v>0</v>
      </c>
      <c r="I180" s="69">
        <f t="shared" si="225"/>
        <v>500</v>
      </c>
      <c r="J180" s="69">
        <f t="shared" si="225"/>
        <v>0</v>
      </c>
      <c r="K180" s="69">
        <f t="shared" si="225"/>
        <v>0</v>
      </c>
      <c r="L180" s="69">
        <f t="shared" si="226"/>
        <v>0</v>
      </c>
      <c r="M180" s="69">
        <f t="shared" si="226"/>
        <v>0</v>
      </c>
      <c r="N180" s="69">
        <f t="shared" si="226"/>
        <v>0</v>
      </c>
      <c r="O180" s="69">
        <f t="shared" si="226"/>
        <v>0</v>
      </c>
    </row>
    <row r="181" spans="1:15" x14ac:dyDescent="0.2">
      <c r="A181" s="67">
        <v>422</v>
      </c>
      <c r="B181" s="68" t="s">
        <v>118</v>
      </c>
      <c r="C181" s="69">
        <v>1724.14</v>
      </c>
      <c r="D181" s="69">
        <f t="shared" ref="D181:H181" si="227">(SUM(D182+D183))</f>
        <v>43798.526776826599</v>
      </c>
      <c r="E181" s="69">
        <f t="shared" si="227"/>
        <v>0</v>
      </c>
      <c r="F181" s="69">
        <f t="shared" si="227"/>
        <v>0</v>
      </c>
      <c r="G181" s="69">
        <f t="shared" si="227"/>
        <v>0</v>
      </c>
      <c r="H181" s="69">
        <f t="shared" si="227"/>
        <v>0</v>
      </c>
      <c r="I181" s="69">
        <f t="shared" ref="I181" si="228">(SUM(I182+I183))</f>
        <v>500</v>
      </c>
      <c r="J181" s="69">
        <f t="shared" ref="J181:K181" si="229">(SUM(J182+J183))</f>
        <v>0</v>
      </c>
      <c r="K181" s="69">
        <f t="shared" si="229"/>
        <v>0</v>
      </c>
      <c r="L181" s="69">
        <f t="shared" si="226"/>
        <v>0</v>
      </c>
      <c r="M181" s="69">
        <f t="shared" si="226"/>
        <v>0</v>
      </c>
      <c r="N181" s="69">
        <f t="shared" si="226"/>
        <v>0</v>
      </c>
      <c r="O181" s="69">
        <f t="shared" si="226"/>
        <v>0</v>
      </c>
    </row>
    <row r="182" spans="1:15" x14ac:dyDescent="0.2">
      <c r="A182" s="59">
        <v>4223</v>
      </c>
      <c r="B182" s="60" t="s">
        <v>250</v>
      </c>
      <c r="C182" s="61">
        <v>1021.01</v>
      </c>
      <c r="D182" s="61">
        <v>39816.842524387816</v>
      </c>
      <c r="E182" s="61">
        <v>0</v>
      </c>
      <c r="F182" s="61">
        <v>0</v>
      </c>
      <c r="G182" s="61">
        <v>0</v>
      </c>
      <c r="H182" s="61">
        <v>0</v>
      </c>
      <c r="I182" s="61">
        <v>500</v>
      </c>
      <c r="J182" s="61">
        <v>0</v>
      </c>
      <c r="K182" s="61">
        <v>0</v>
      </c>
      <c r="L182" s="61"/>
      <c r="M182" s="61"/>
      <c r="N182" s="61"/>
      <c r="O182" s="61"/>
    </row>
    <row r="183" spans="1:15" ht="25.5" x14ac:dyDescent="0.2">
      <c r="A183" s="59">
        <v>4227</v>
      </c>
      <c r="B183" s="60" t="s">
        <v>199</v>
      </c>
      <c r="C183" s="61">
        <v>703.13</v>
      </c>
      <c r="D183" s="61">
        <v>3981.6842524387812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/>
      <c r="M183" s="61"/>
      <c r="N183" s="61"/>
      <c r="O183" s="61"/>
    </row>
    <row r="184" spans="1:15" s="58" customFormat="1" ht="51" x14ac:dyDescent="0.2">
      <c r="A184" s="51" t="s">
        <v>200</v>
      </c>
      <c r="B184" s="52" t="s">
        <v>201</v>
      </c>
      <c r="C184" s="79">
        <f t="shared" ref="C184:F184" si="230">(SUM(C186))</f>
        <v>2950</v>
      </c>
      <c r="D184" s="53">
        <f t="shared" si="230"/>
        <v>305262.45935363992</v>
      </c>
      <c r="E184" s="75">
        <f t="shared" si="230"/>
        <v>4338.6050832835626</v>
      </c>
      <c r="F184" s="75">
        <f t="shared" si="230"/>
        <v>4338.6099999999997</v>
      </c>
      <c r="G184" s="75">
        <f t="shared" ref="G184:I184" si="231">(SUM(G186))</f>
        <v>4338.6099999999997</v>
      </c>
      <c r="H184" s="75">
        <f t="shared" ref="H184" si="232">(SUM(H186))</f>
        <v>1000</v>
      </c>
      <c r="I184" s="75">
        <f t="shared" si="231"/>
        <v>500</v>
      </c>
      <c r="J184" s="75">
        <f t="shared" ref="J184:K184" si="233">(SUM(J186))</f>
        <v>0</v>
      </c>
      <c r="K184" s="75">
        <f t="shared" si="233"/>
        <v>0</v>
      </c>
      <c r="L184" s="53">
        <f t="shared" ref="L184:O184" si="234">SUM(L186)</f>
        <v>0</v>
      </c>
      <c r="M184" s="53">
        <f t="shared" si="234"/>
        <v>0</v>
      </c>
      <c r="N184" s="53">
        <f t="shared" si="234"/>
        <v>0</v>
      </c>
      <c r="O184" s="53">
        <f t="shared" si="234"/>
        <v>0</v>
      </c>
    </row>
    <row r="185" spans="1:15" s="58" customFormat="1" ht="25.5" x14ac:dyDescent="0.2">
      <c r="A185" s="51" t="s">
        <v>174</v>
      </c>
      <c r="B185" s="52" t="s">
        <v>44</v>
      </c>
      <c r="C185" s="53">
        <v>0</v>
      </c>
      <c r="D185" s="53">
        <v>0</v>
      </c>
      <c r="E185" s="53">
        <v>0</v>
      </c>
      <c r="F185" s="53">
        <v>0</v>
      </c>
      <c r="G185" s="53">
        <v>0</v>
      </c>
      <c r="H185" s="53">
        <v>0</v>
      </c>
      <c r="I185" s="53">
        <v>0</v>
      </c>
      <c r="J185" s="53">
        <v>0</v>
      </c>
      <c r="K185" s="53">
        <v>0</v>
      </c>
      <c r="L185" s="53"/>
      <c r="M185" s="53"/>
      <c r="N185" s="53"/>
      <c r="O185" s="53"/>
    </row>
    <row r="186" spans="1:15" s="58" customFormat="1" ht="25.5" x14ac:dyDescent="0.2">
      <c r="A186" s="67" t="s">
        <v>166</v>
      </c>
      <c r="B186" s="68" t="s">
        <v>24</v>
      </c>
      <c r="C186" s="69">
        <f t="shared" ref="C186:K188" si="235">(SUM(C187))</f>
        <v>2950</v>
      </c>
      <c r="D186" s="69">
        <f t="shared" si="235"/>
        <v>305262.45935363992</v>
      </c>
      <c r="E186" s="69">
        <f t="shared" si="235"/>
        <v>4338.6050832835626</v>
      </c>
      <c r="F186" s="69">
        <f t="shared" si="235"/>
        <v>4338.6099999999997</v>
      </c>
      <c r="G186" s="69">
        <f t="shared" si="235"/>
        <v>4338.6099999999997</v>
      </c>
      <c r="H186" s="69">
        <f t="shared" si="235"/>
        <v>1000</v>
      </c>
      <c r="I186" s="69">
        <f t="shared" si="235"/>
        <v>500</v>
      </c>
      <c r="J186" s="69">
        <f t="shared" si="235"/>
        <v>0</v>
      </c>
      <c r="K186" s="69">
        <f t="shared" si="235"/>
        <v>0</v>
      </c>
      <c r="L186" s="69">
        <f t="shared" ref="L186:O188" si="236">SUM(L187)</f>
        <v>0</v>
      </c>
      <c r="M186" s="69">
        <f t="shared" si="236"/>
        <v>0</v>
      </c>
      <c r="N186" s="69">
        <f t="shared" si="236"/>
        <v>0</v>
      </c>
      <c r="O186" s="69">
        <f t="shared" si="236"/>
        <v>0</v>
      </c>
    </row>
    <row r="187" spans="1:15" s="58" customFormat="1" ht="25.5" x14ac:dyDescent="0.2">
      <c r="A187" s="67" t="s">
        <v>167</v>
      </c>
      <c r="B187" s="68" t="s">
        <v>168</v>
      </c>
      <c r="C187" s="69">
        <f t="shared" si="235"/>
        <v>2950</v>
      </c>
      <c r="D187" s="69">
        <f t="shared" si="235"/>
        <v>305262.45935363992</v>
      </c>
      <c r="E187" s="69">
        <f t="shared" si="235"/>
        <v>4338.6050832835626</v>
      </c>
      <c r="F187" s="69">
        <f t="shared" si="235"/>
        <v>4338.6099999999997</v>
      </c>
      <c r="G187" s="69">
        <f t="shared" si="235"/>
        <v>4338.6099999999997</v>
      </c>
      <c r="H187" s="69">
        <f t="shared" si="235"/>
        <v>1000</v>
      </c>
      <c r="I187" s="69">
        <f t="shared" si="235"/>
        <v>500</v>
      </c>
      <c r="J187" s="69">
        <f t="shared" si="235"/>
        <v>0</v>
      </c>
      <c r="K187" s="69">
        <f t="shared" si="235"/>
        <v>0</v>
      </c>
      <c r="L187" s="69">
        <f t="shared" si="236"/>
        <v>0</v>
      </c>
      <c r="M187" s="69">
        <f t="shared" si="236"/>
        <v>0</v>
      </c>
      <c r="N187" s="69">
        <f t="shared" si="236"/>
        <v>0</v>
      </c>
      <c r="O187" s="69">
        <f t="shared" si="236"/>
        <v>0</v>
      </c>
    </row>
    <row r="188" spans="1:15" ht="25.5" x14ac:dyDescent="0.2">
      <c r="A188" s="67" t="s">
        <v>169</v>
      </c>
      <c r="B188" s="68" t="s">
        <v>170</v>
      </c>
      <c r="C188" s="69">
        <f t="shared" si="235"/>
        <v>2950</v>
      </c>
      <c r="D188" s="69">
        <f t="shared" si="235"/>
        <v>305262.45935363992</v>
      </c>
      <c r="E188" s="69">
        <f t="shared" si="235"/>
        <v>4338.6050832835626</v>
      </c>
      <c r="F188" s="69">
        <f t="shared" si="235"/>
        <v>4338.6099999999997</v>
      </c>
      <c r="G188" s="69">
        <f t="shared" si="235"/>
        <v>4338.6099999999997</v>
      </c>
      <c r="H188" s="69">
        <f t="shared" si="235"/>
        <v>1000</v>
      </c>
      <c r="I188" s="69">
        <f t="shared" si="235"/>
        <v>500</v>
      </c>
      <c r="J188" s="69">
        <f t="shared" si="235"/>
        <v>0</v>
      </c>
      <c r="K188" s="69">
        <f t="shared" si="235"/>
        <v>0</v>
      </c>
      <c r="L188" s="69">
        <f t="shared" si="236"/>
        <v>0</v>
      </c>
      <c r="M188" s="69">
        <f t="shared" si="236"/>
        <v>0</v>
      </c>
      <c r="N188" s="69">
        <f t="shared" si="236"/>
        <v>0</v>
      </c>
      <c r="O188" s="69">
        <f t="shared" si="236"/>
        <v>0</v>
      </c>
    </row>
    <row r="189" spans="1:15" ht="25.5" x14ac:dyDescent="0.2">
      <c r="A189" s="59">
        <v>4511</v>
      </c>
      <c r="B189" s="60" t="s">
        <v>170</v>
      </c>
      <c r="C189" s="61">
        <v>2950</v>
      </c>
      <c r="D189" s="61">
        <v>305262.45935363992</v>
      </c>
      <c r="E189" s="61">
        <v>4338.6050832835626</v>
      </c>
      <c r="F189" s="61">
        <v>4338.6099999999997</v>
      </c>
      <c r="G189" s="61">
        <v>4338.6099999999997</v>
      </c>
      <c r="H189" s="61">
        <v>1000</v>
      </c>
      <c r="I189" s="61">
        <v>500</v>
      </c>
      <c r="J189" s="61">
        <v>0</v>
      </c>
      <c r="K189" s="61">
        <v>0</v>
      </c>
      <c r="L189" s="61"/>
      <c r="M189" s="61"/>
      <c r="N189" s="61"/>
      <c r="O189" s="61"/>
    </row>
    <row r="190" spans="1:15" ht="51" x14ac:dyDescent="0.2">
      <c r="A190" s="51" t="s">
        <v>309</v>
      </c>
      <c r="B190" s="52" t="s">
        <v>310</v>
      </c>
      <c r="C190" s="79">
        <f t="shared" ref="C190:F190" si="237">(SUM(C192))</f>
        <v>500</v>
      </c>
      <c r="D190" s="53">
        <f t="shared" si="237"/>
        <v>305262.45935363992</v>
      </c>
      <c r="E190" s="75">
        <f t="shared" si="237"/>
        <v>0</v>
      </c>
      <c r="F190" s="75">
        <f t="shared" si="237"/>
        <v>0</v>
      </c>
      <c r="G190" s="75">
        <f t="shared" ref="G190:I190" si="238">(SUM(G192))</f>
        <v>0</v>
      </c>
      <c r="H190" s="75">
        <f t="shared" ref="H190" si="239">(SUM(H192))</f>
        <v>600</v>
      </c>
      <c r="I190" s="75">
        <f t="shared" si="238"/>
        <v>600</v>
      </c>
      <c r="J190" s="75">
        <f t="shared" ref="J190:K190" si="240">(SUM(J192))</f>
        <v>600</v>
      </c>
      <c r="K190" s="75">
        <f t="shared" si="240"/>
        <v>600</v>
      </c>
      <c r="L190" s="53">
        <f t="shared" ref="L190:O190" si="241">SUM(L192)</f>
        <v>0</v>
      </c>
      <c r="M190" s="53">
        <f t="shared" si="241"/>
        <v>0</v>
      </c>
      <c r="N190" s="53">
        <f t="shared" si="241"/>
        <v>0</v>
      </c>
      <c r="O190" s="53">
        <f t="shared" si="241"/>
        <v>0</v>
      </c>
    </row>
    <row r="191" spans="1:15" ht="25.5" x14ac:dyDescent="0.2">
      <c r="A191" s="51" t="s">
        <v>174</v>
      </c>
      <c r="B191" s="52" t="s">
        <v>44</v>
      </c>
      <c r="C191" s="53">
        <v>0</v>
      </c>
      <c r="D191" s="53">
        <v>0</v>
      </c>
      <c r="E191" s="53">
        <v>0</v>
      </c>
      <c r="F191" s="53">
        <v>0</v>
      </c>
      <c r="G191" s="53">
        <v>0</v>
      </c>
      <c r="H191" s="53">
        <v>0</v>
      </c>
      <c r="I191" s="53">
        <v>0</v>
      </c>
      <c r="J191" s="53">
        <v>0</v>
      </c>
      <c r="K191" s="53">
        <v>0</v>
      </c>
      <c r="L191" s="53"/>
      <c r="M191" s="53"/>
      <c r="N191" s="53"/>
      <c r="O191" s="53"/>
    </row>
    <row r="192" spans="1:15" x14ac:dyDescent="0.2">
      <c r="A192" s="67">
        <v>4</v>
      </c>
      <c r="B192" s="68" t="s">
        <v>312</v>
      </c>
      <c r="C192" s="69">
        <f t="shared" ref="C192:K194" si="242">(SUM(C193))</f>
        <v>500</v>
      </c>
      <c r="D192" s="69">
        <f t="shared" si="242"/>
        <v>305262.45935363992</v>
      </c>
      <c r="E192" s="69">
        <f t="shared" si="242"/>
        <v>0</v>
      </c>
      <c r="F192" s="69">
        <f t="shared" si="242"/>
        <v>0</v>
      </c>
      <c r="G192" s="69">
        <f t="shared" si="242"/>
        <v>0</v>
      </c>
      <c r="H192" s="69">
        <f t="shared" si="242"/>
        <v>600</v>
      </c>
      <c r="I192" s="69">
        <f t="shared" si="242"/>
        <v>600</v>
      </c>
      <c r="J192" s="69">
        <f t="shared" si="242"/>
        <v>600</v>
      </c>
      <c r="K192" s="69">
        <f t="shared" si="242"/>
        <v>600</v>
      </c>
      <c r="L192" s="69">
        <f t="shared" ref="L192:O194" si="243">SUM(L193)</f>
        <v>0</v>
      </c>
      <c r="M192" s="69">
        <f t="shared" si="243"/>
        <v>0</v>
      </c>
      <c r="N192" s="69">
        <f t="shared" si="243"/>
        <v>0</v>
      </c>
      <c r="O192" s="69">
        <f t="shared" si="243"/>
        <v>0</v>
      </c>
    </row>
    <row r="193" spans="1:15" x14ac:dyDescent="0.2">
      <c r="A193" s="67">
        <v>42</v>
      </c>
      <c r="B193" s="68" t="s">
        <v>311</v>
      </c>
      <c r="C193" s="69">
        <f t="shared" si="242"/>
        <v>500</v>
      </c>
      <c r="D193" s="69">
        <f t="shared" si="242"/>
        <v>305262.45935363992</v>
      </c>
      <c r="E193" s="69">
        <f t="shared" si="242"/>
        <v>0</v>
      </c>
      <c r="F193" s="69">
        <f t="shared" si="242"/>
        <v>0</v>
      </c>
      <c r="G193" s="69">
        <f t="shared" si="242"/>
        <v>0</v>
      </c>
      <c r="H193" s="69">
        <f t="shared" si="242"/>
        <v>600</v>
      </c>
      <c r="I193" s="69">
        <f t="shared" si="242"/>
        <v>600</v>
      </c>
      <c r="J193" s="69">
        <f t="shared" si="242"/>
        <v>600</v>
      </c>
      <c r="K193" s="69">
        <f t="shared" si="242"/>
        <v>600</v>
      </c>
      <c r="L193" s="69">
        <f t="shared" si="243"/>
        <v>0</v>
      </c>
      <c r="M193" s="69">
        <f t="shared" si="243"/>
        <v>0</v>
      </c>
      <c r="N193" s="69">
        <f t="shared" si="243"/>
        <v>0</v>
      </c>
      <c r="O193" s="69">
        <f t="shared" si="243"/>
        <v>0</v>
      </c>
    </row>
    <row r="194" spans="1:15" ht="25.5" x14ac:dyDescent="0.2">
      <c r="A194" s="67">
        <v>424</v>
      </c>
      <c r="B194" s="68" t="s">
        <v>253</v>
      </c>
      <c r="C194" s="69">
        <f t="shared" si="242"/>
        <v>500</v>
      </c>
      <c r="D194" s="69">
        <f t="shared" si="242"/>
        <v>305262.45935363992</v>
      </c>
      <c r="E194" s="69">
        <f t="shared" si="242"/>
        <v>0</v>
      </c>
      <c r="F194" s="69">
        <f t="shared" si="242"/>
        <v>0</v>
      </c>
      <c r="G194" s="69">
        <f t="shared" si="242"/>
        <v>0</v>
      </c>
      <c r="H194" s="69">
        <f t="shared" si="242"/>
        <v>600</v>
      </c>
      <c r="I194" s="69">
        <f t="shared" si="242"/>
        <v>600</v>
      </c>
      <c r="J194" s="69">
        <f t="shared" si="242"/>
        <v>600</v>
      </c>
      <c r="K194" s="69">
        <f t="shared" si="242"/>
        <v>600</v>
      </c>
      <c r="L194" s="69">
        <f t="shared" si="243"/>
        <v>0</v>
      </c>
      <c r="M194" s="69">
        <f t="shared" si="243"/>
        <v>0</v>
      </c>
      <c r="N194" s="69">
        <f t="shared" si="243"/>
        <v>0</v>
      </c>
      <c r="O194" s="69">
        <f t="shared" si="243"/>
        <v>0</v>
      </c>
    </row>
    <row r="195" spans="1:15" x14ac:dyDescent="0.2">
      <c r="A195" s="59">
        <v>4241</v>
      </c>
      <c r="B195" s="60" t="s">
        <v>121</v>
      </c>
      <c r="C195" s="61">
        <v>500</v>
      </c>
      <c r="D195" s="61">
        <v>305262.45935363992</v>
      </c>
      <c r="E195" s="61">
        <v>0</v>
      </c>
      <c r="F195" s="61">
        <v>0</v>
      </c>
      <c r="G195" s="61">
        <v>0</v>
      </c>
      <c r="H195" s="61">
        <v>600</v>
      </c>
      <c r="I195" s="197">
        <v>600</v>
      </c>
      <c r="J195" s="197">
        <v>600</v>
      </c>
      <c r="K195" s="197">
        <v>600</v>
      </c>
      <c r="L195" s="61"/>
      <c r="M195" s="61"/>
      <c r="N195" s="61"/>
      <c r="O195" s="61"/>
    </row>
    <row r="196" spans="1:15" ht="25.5" x14ac:dyDescent="0.2">
      <c r="A196" s="47" t="s">
        <v>202</v>
      </c>
      <c r="B196" s="48" t="s">
        <v>203</v>
      </c>
      <c r="C196" s="192">
        <f t="shared" ref="C196:K196" si="244">(SUM(C197))</f>
        <v>10502.36</v>
      </c>
      <c r="D196" s="49">
        <f t="shared" si="244"/>
        <v>29199.01785121773</v>
      </c>
      <c r="E196" s="70">
        <f t="shared" si="244"/>
        <v>663.61404207313024</v>
      </c>
      <c r="F196" s="70">
        <f t="shared" si="244"/>
        <v>663.61404207313024</v>
      </c>
      <c r="G196" s="194">
        <f t="shared" si="244"/>
        <v>663.61404207313024</v>
      </c>
      <c r="H196" s="194">
        <f t="shared" si="244"/>
        <v>11000</v>
      </c>
      <c r="I196" s="194">
        <f t="shared" si="244"/>
        <v>500</v>
      </c>
      <c r="J196" s="194">
        <f t="shared" si="244"/>
        <v>0</v>
      </c>
      <c r="K196" s="194">
        <f t="shared" si="244"/>
        <v>0</v>
      </c>
      <c r="L196" s="49">
        <f>SUM(L197)</f>
        <v>0</v>
      </c>
      <c r="M196" s="49">
        <f>SUM(M197)</f>
        <v>0</v>
      </c>
      <c r="N196" s="49">
        <f>SUM(N197)</f>
        <v>0</v>
      </c>
      <c r="O196" s="49">
        <f>SUM(O197)</f>
        <v>0</v>
      </c>
    </row>
    <row r="197" spans="1:15" ht="51" x14ac:dyDescent="0.2">
      <c r="A197" s="51" t="s">
        <v>43</v>
      </c>
      <c r="B197" s="52" t="s">
        <v>204</v>
      </c>
      <c r="C197" s="53">
        <f t="shared" ref="C197:F197" si="245">(SUM(C199))</f>
        <v>10502.36</v>
      </c>
      <c r="D197" s="53">
        <f t="shared" si="245"/>
        <v>29199.01785121773</v>
      </c>
      <c r="E197" s="53">
        <f t="shared" si="245"/>
        <v>663.61404207313024</v>
      </c>
      <c r="F197" s="53">
        <f t="shared" si="245"/>
        <v>663.61404207313024</v>
      </c>
      <c r="G197" s="53">
        <f t="shared" ref="G197:I197" si="246">(SUM(G199))</f>
        <v>663.61404207313024</v>
      </c>
      <c r="H197" s="53">
        <f t="shared" ref="H197" si="247">(SUM(H199))</f>
        <v>11000</v>
      </c>
      <c r="I197" s="53">
        <f t="shared" si="246"/>
        <v>500</v>
      </c>
      <c r="J197" s="53">
        <f t="shared" ref="J197:K197" si="248">(SUM(J199))</f>
        <v>0</v>
      </c>
      <c r="K197" s="53">
        <f t="shared" si="248"/>
        <v>0</v>
      </c>
      <c r="L197" s="53">
        <f t="shared" ref="L197:O197" si="249">SUM(L199)</f>
        <v>0</v>
      </c>
      <c r="M197" s="53">
        <f t="shared" si="249"/>
        <v>0</v>
      </c>
      <c r="N197" s="53">
        <f t="shared" si="249"/>
        <v>0</v>
      </c>
      <c r="O197" s="53">
        <f t="shared" si="249"/>
        <v>0</v>
      </c>
    </row>
    <row r="198" spans="1:15" s="58" customFormat="1" ht="25.5" x14ac:dyDescent="0.2">
      <c r="A198" s="51" t="s">
        <v>174</v>
      </c>
      <c r="B198" s="52" t="s">
        <v>44</v>
      </c>
      <c r="C198" s="53">
        <v>0</v>
      </c>
      <c r="D198" s="53">
        <v>0</v>
      </c>
      <c r="E198" s="53">
        <v>0</v>
      </c>
      <c r="F198" s="53">
        <v>0</v>
      </c>
      <c r="G198" s="53">
        <v>0</v>
      </c>
      <c r="H198" s="53">
        <v>0</v>
      </c>
      <c r="I198" s="53">
        <v>0</v>
      </c>
      <c r="J198" s="53">
        <v>0</v>
      </c>
      <c r="K198" s="53">
        <v>0</v>
      </c>
      <c r="L198" s="53"/>
      <c r="M198" s="53"/>
      <c r="N198" s="53"/>
      <c r="O198" s="53"/>
    </row>
    <row r="199" spans="1:15" s="58" customFormat="1" x14ac:dyDescent="0.2">
      <c r="A199" s="55">
        <v>3</v>
      </c>
      <c r="B199" s="56" t="s">
        <v>22</v>
      </c>
      <c r="C199" s="57">
        <f t="shared" ref="C199:K200" si="250">(SUM(C200))</f>
        <v>10502.36</v>
      </c>
      <c r="D199" s="57">
        <f t="shared" si="250"/>
        <v>29199.01785121773</v>
      </c>
      <c r="E199" s="57">
        <f t="shared" si="250"/>
        <v>663.61404207313024</v>
      </c>
      <c r="F199" s="57">
        <f t="shared" si="250"/>
        <v>663.61404207313024</v>
      </c>
      <c r="G199" s="57">
        <f t="shared" si="250"/>
        <v>663.61404207313024</v>
      </c>
      <c r="H199" s="57">
        <f t="shared" si="250"/>
        <v>11000</v>
      </c>
      <c r="I199" s="57">
        <f t="shared" si="250"/>
        <v>500</v>
      </c>
      <c r="J199" s="57">
        <f t="shared" si="250"/>
        <v>0</v>
      </c>
      <c r="K199" s="57">
        <f t="shared" si="250"/>
        <v>0</v>
      </c>
      <c r="L199" s="57">
        <f>SUM(L200)</f>
        <v>0</v>
      </c>
      <c r="M199" s="57">
        <f>SUM(M200)</f>
        <v>0</v>
      </c>
      <c r="N199" s="57">
        <f>SUM(N200)</f>
        <v>0</v>
      </c>
      <c r="O199" s="57">
        <f>SUM(O200)</f>
        <v>0</v>
      </c>
    </row>
    <row r="200" spans="1:15" s="58" customFormat="1" x14ac:dyDescent="0.2">
      <c r="A200" s="55">
        <v>32</v>
      </c>
      <c r="B200" s="56" t="s">
        <v>30</v>
      </c>
      <c r="C200" s="57">
        <f t="shared" si="250"/>
        <v>10502.36</v>
      </c>
      <c r="D200" s="57">
        <f t="shared" si="250"/>
        <v>29199.01785121773</v>
      </c>
      <c r="E200" s="57">
        <f t="shared" si="250"/>
        <v>663.61404207313024</v>
      </c>
      <c r="F200" s="57">
        <f t="shared" si="250"/>
        <v>663.61404207313024</v>
      </c>
      <c r="G200" s="57">
        <f t="shared" si="250"/>
        <v>663.61404207313024</v>
      </c>
      <c r="H200" s="57">
        <f t="shared" si="250"/>
        <v>11000</v>
      </c>
      <c r="I200" s="57">
        <f t="shared" si="250"/>
        <v>500</v>
      </c>
      <c r="J200" s="57">
        <f t="shared" si="250"/>
        <v>0</v>
      </c>
      <c r="K200" s="57">
        <f t="shared" si="250"/>
        <v>0</v>
      </c>
      <c r="L200" s="57">
        <f t="shared" ref="L200:O200" si="251">SUM(L201)</f>
        <v>0</v>
      </c>
      <c r="M200" s="57">
        <f t="shared" si="251"/>
        <v>0</v>
      </c>
      <c r="N200" s="57">
        <f t="shared" si="251"/>
        <v>0</v>
      </c>
      <c r="O200" s="57">
        <f t="shared" si="251"/>
        <v>0</v>
      </c>
    </row>
    <row r="201" spans="1:15" x14ac:dyDescent="0.2">
      <c r="A201" s="55">
        <v>323</v>
      </c>
      <c r="B201" s="56" t="s">
        <v>95</v>
      </c>
      <c r="C201" s="57">
        <f t="shared" ref="C201:H201" si="252">(SUM(C202+C203))</f>
        <v>10502.36</v>
      </c>
      <c r="D201" s="57">
        <f t="shared" si="252"/>
        <v>29199.01785121773</v>
      </c>
      <c r="E201" s="57">
        <f t="shared" si="252"/>
        <v>663.61404207313024</v>
      </c>
      <c r="F201" s="57">
        <f t="shared" si="252"/>
        <v>663.61404207313024</v>
      </c>
      <c r="G201" s="57">
        <f t="shared" si="252"/>
        <v>663.61404207313024</v>
      </c>
      <c r="H201" s="57">
        <f t="shared" si="252"/>
        <v>11000</v>
      </c>
      <c r="I201" s="57">
        <f t="shared" ref="I201" si="253">(SUM(I202+I203))</f>
        <v>500</v>
      </c>
      <c r="J201" s="57">
        <f t="shared" ref="J201:K201" si="254">(SUM(J202+J203))</f>
        <v>0</v>
      </c>
      <c r="K201" s="57">
        <f t="shared" si="254"/>
        <v>0</v>
      </c>
      <c r="L201" s="57">
        <f>SUM(L202)</f>
        <v>0</v>
      </c>
      <c r="M201" s="57">
        <f>SUM(M202)</f>
        <v>0</v>
      </c>
      <c r="N201" s="57">
        <f>SUM(N202)</f>
        <v>0</v>
      </c>
      <c r="O201" s="57">
        <f>SUM(O202)</f>
        <v>0</v>
      </c>
    </row>
    <row r="202" spans="1:15" ht="25.5" x14ac:dyDescent="0.2">
      <c r="A202" s="59">
        <v>3232</v>
      </c>
      <c r="B202" s="60" t="s">
        <v>162</v>
      </c>
      <c r="C202" s="61">
        <v>10502.36</v>
      </c>
      <c r="D202" s="61">
        <v>22562.877430486427</v>
      </c>
      <c r="E202" s="61">
        <v>663.61404207313024</v>
      </c>
      <c r="F202" s="61">
        <v>663.61404207313024</v>
      </c>
      <c r="G202" s="61">
        <v>663.61404207313024</v>
      </c>
      <c r="H202" s="61">
        <v>11000</v>
      </c>
      <c r="I202" s="197">
        <v>500</v>
      </c>
      <c r="J202" s="197">
        <v>0</v>
      </c>
      <c r="K202" s="197">
        <v>0</v>
      </c>
      <c r="L202" s="61"/>
      <c r="M202" s="61"/>
      <c r="N202" s="61"/>
      <c r="O202" s="61"/>
    </row>
    <row r="203" spans="1:15" x14ac:dyDescent="0.2">
      <c r="A203" s="59">
        <v>3237</v>
      </c>
      <c r="B203" s="60" t="s">
        <v>149</v>
      </c>
      <c r="C203" s="61">
        <v>0</v>
      </c>
      <c r="D203" s="61">
        <v>6636.1404207313026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0</v>
      </c>
      <c r="K203" s="61">
        <v>0</v>
      </c>
      <c r="L203" s="61"/>
      <c r="M203" s="61"/>
      <c r="N203" s="61"/>
      <c r="O203" s="61"/>
    </row>
    <row r="204" spans="1:15" s="58" customFormat="1" ht="25.5" x14ac:dyDescent="0.2">
      <c r="A204" s="47" t="s">
        <v>133</v>
      </c>
      <c r="B204" s="48" t="s">
        <v>205</v>
      </c>
      <c r="C204" s="49">
        <f>(SUM(C206+C250+C285+C321+C356+C376+C399+C422+C444+C450+C460+C473+C486+C499+C505+C511+C517+C525+C536+C546))</f>
        <v>805450.60000000021</v>
      </c>
      <c r="D204" s="49">
        <f>(SUM(D206+D250+D285+D321+D356++D376+D399+D422+D444+D450+D460+D473+D486+D505+D511+D517+D525+D536+D546))</f>
        <v>710996.08467715164</v>
      </c>
      <c r="E204" s="49">
        <f t="shared" ref="E204:G204" si="255">(SUM(E206+E250+E285+E321+E356+E376+E399+E422+E444+E450+E460+E473+E486+E505+E511+E517+E525+E536+E546))</f>
        <v>643692.3529132657</v>
      </c>
      <c r="F204" s="49">
        <f t="shared" si="255"/>
        <v>798725.72513438168</v>
      </c>
      <c r="G204" s="49">
        <f t="shared" si="255"/>
        <v>804725.73058066226</v>
      </c>
      <c r="H204" s="49">
        <f>(SUM(H206+H250+H285+H321+H356+H376+H399+H422+H444+H450+H460+H473+H486+H499+H505+H511+H517+H525+H536+H546))</f>
        <v>891761.02645895549</v>
      </c>
      <c r="I204" s="49">
        <f>(SUM(I206+I250+I285+I321+I356+I376+I399+I422+I444+I450+I460+I473+I486+I499+I505+I511+I517+I525+I536+I546))</f>
        <v>1106650.0012343219</v>
      </c>
      <c r="J204" s="49">
        <f>(SUM(J206+J250+J285+J321+J356+J376+J399+J422+J444+J450+J460+J473+J486+J499+J505+J511+J517+J525+J536+J546))</f>
        <v>1106650.0012343219</v>
      </c>
      <c r="K204" s="49">
        <f>(SUM(K206+K250+K285+K321+K356+K376+K399+K422+K444+K450+K460+K473+K486+K499+K505+K511+K517+K525+K536+K546))</f>
        <v>1106649.996299688</v>
      </c>
      <c r="L204" s="76">
        <f>SUM(L206+L376+L422+L444+L450+L460+L505+L517+L525+L536+L546)</f>
        <v>0</v>
      </c>
      <c r="M204" s="49">
        <f>SUM(M206+M356+M376+M422+M444+M450+M460+M505+M517+M525+M536+M546)</f>
        <v>0</v>
      </c>
      <c r="N204" s="49">
        <f>SUM(N206+N356+N376+N422+N444+N450+N460+N505+N517+N525+N536+N546)</f>
        <v>0</v>
      </c>
      <c r="O204" s="49">
        <f>SUM(O206+O356+O376+O422+O444+O450+O460+O505+O517+O525+O536+O546)</f>
        <v>0</v>
      </c>
    </row>
    <row r="205" spans="1:15" s="58" customFormat="1" x14ac:dyDescent="0.2">
      <c r="A205" s="77"/>
      <c r="B205" s="78"/>
      <c r="C205" s="61">
        <v>0</v>
      </c>
      <c r="D205" s="61">
        <v>0</v>
      </c>
      <c r="E205" s="61">
        <v>0</v>
      </c>
      <c r="F205" s="61">
        <v>0</v>
      </c>
      <c r="G205" s="61">
        <v>0</v>
      </c>
      <c r="H205" s="61">
        <v>0</v>
      </c>
      <c r="I205" s="61">
        <v>0</v>
      </c>
      <c r="J205" s="61">
        <v>0</v>
      </c>
      <c r="K205" s="61">
        <v>0</v>
      </c>
      <c r="L205" s="61"/>
      <c r="M205" s="61"/>
      <c r="N205" s="61"/>
      <c r="O205" s="61"/>
    </row>
    <row r="206" spans="1:15" ht="51" x14ac:dyDescent="0.2">
      <c r="A206" s="51" t="s">
        <v>43</v>
      </c>
      <c r="B206" s="52" t="s">
        <v>20</v>
      </c>
      <c r="C206" s="53">
        <f>(SUM(C212))</f>
        <v>23707.5</v>
      </c>
      <c r="D206" s="79">
        <f t="shared" ref="D206:G206" si="256">(SUM(D208))</f>
        <v>11135.443625987125</v>
      </c>
      <c r="E206" s="53">
        <f t="shared" si="256"/>
        <v>11135.443625987125</v>
      </c>
      <c r="F206" s="79">
        <f t="shared" si="256"/>
        <v>10879.43</v>
      </c>
      <c r="G206" s="79">
        <f t="shared" si="256"/>
        <v>10879.43</v>
      </c>
      <c r="H206" s="79">
        <f t="shared" ref="H206" si="257">(SUM(H208))</f>
        <v>10879.43</v>
      </c>
      <c r="I206" s="79">
        <f t="shared" ref="I206" si="258">(SUM(I208))</f>
        <v>10879.43</v>
      </c>
      <c r="J206" s="79">
        <f t="shared" ref="J206:K206" si="259">(SUM(J208))</f>
        <v>10879.43</v>
      </c>
      <c r="K206" s="79">
        <f t="shared" si="259"/>
        <v>10879.43</v>
      </c>
      <c r="L206" s="53">
        <f t="shared" ref="L206:O206" si="260">SUM(L208)</f>
        <v>0</v>
      </c>
      <c r="M206" s="53">
        <f t="shared" si="260"/>
        <v>0</v>
      </c>
      <c r="N206" s="53">
        <f t="shared" si="260"/>
        <v>0</v>
      </c>
      <c r="O206" s="53">
        <f t="shared" si="260"/>
        <v>0</v>
      </c>
    </row>
    <row r="207" spans="1:15" x14ac:dyDescent="0.2">
      <c r="A207" s="80" t="s">
        <v>206</v>
      </c>
      <c r="B207" s="52" t="s">
        <v>207</v>
      </c>
      <c r="C207" s="53">
        <v>0</v>
      </c>
      <c r="D207" s="79">
        <v>11135.443625987125</v>
      </c>
      <c r="E207" s="79">
        <v>11135.443625987125</v>
      </c>
      <c r="F207" s="79">
        <v>10879.43</v>
      </c>
      <c r="G207" s="79">
        <v>10879.43</v>
      </c>
      <c r="H207" s="79">
        <v>10879.43</v>
      </c>
      <c r="I207" s="79">
        <v>10879.43</v>
      </c>
      <c r="J207" s="79">
        <v>10879.43</v>
      </c>
      <c r="K207" s="79">
        <v>10879.43</v>
      </c>
      <c r="L207" s="53"/>
      <c r="M207" s="53"/>
      <c r="N207" s="53"/>
      <c r="O207" s="53"/>
    </row>
    <row r="208" spans="1:15" s="58" customFormat="1" ht="27.75" customHeight="1" x14ac:dyDescent="0.2">
      <c r="A208" s="55">
        <v>3</v>
      </c>
      <c r="B208" s="56" t="s">
        <v>22</v>
      </c>
      <c r="C208" s="57">
        <f>(SUM(C212))</f>
        <v>23707.5</v>
      </c>
      <c r="D208" s="57">
        <f>(SUM(D212))</f>
        <v>11135.443625987125</v>
      </c>
      <c r="E208" s="57">
        <f>(SUM(E212+E240))</f>
        <v>11135.443625987125</v>
      </c>
      <c r="F208" s="57">
        <f t="shared" ref="F208:I208" si="261">(SUM(F212+F240+F209))</f>
        <v>10879.43</v>
      </c>
      <c r="G208" s="57">
        <f t="shared" si="261"/>
        <v>10879.43</v>
      </c>
      <c r="H208" s="57">
        <f t="shared" si="261"/>
        <v>10879.43</v>
      </c>
      <c r="I208" s="57">
        <f t="shared" si="261"/>
        <v>10879.43</v>
      </c>
      <c r="J208" s="57">
        <f t="shared" ref="J208:K208" si="262">(SUM(J212+J240+J209))</f>
        <v>10879.43</v>
      </c>
      <c r="K208" s="57">
        <f t="shared" si="262"/>
        <v>10879.43</v>
      </c>
      <c r="L208" s="57">
        <f t="shared" ref="L208:O208" si="263">SUM(L212)</f>
        <v>0</v>
      </c>
      <c r="M208" s="57">
        <f t="shared" si="263"/>
        <v>0</v>
      </c>
      <c r="N208" s="57">
        <f t="shared" si="263"/>
        <v>0</v>
      </c>
      <c r="O208" s="57">
        <f t="shared" si="263"/>
        <v>0</v>
      </c>
    </row>
    <row r="209" spans="1:15" s="58" customFormat="1" ht="27.75" customHeight="1" x14ac:dyDescent="0.2">
      <c r="A209" s="55">
        <v>31</v>
      </c>
      <c r="B209" s="56" t="s">
        <v>23</v>
      </c>
      <c r="C209" s="57">
        <v>0</v>
      </c>
      <c r="D209" s="57"/>
      <c r="E209" s="57">
        <v>0</v>
      </c>
      <c r="F209" s="57">
        <v>30</v>
      </c>
      <c r="G209" s="57">
        <v>30</v>
      </c>
      <c r="H209" s="57">
        <v>30</v>
      </c>
      <c r="I209" s="57">
        <v>30</v>
      </c>
      <c r="J209" s="57">
        <v>30</v>
      </c>
      <c r="K209" s="57">
        <v>30</v>
      </c>
      <c r="L209" s="57"/>
      <c r="M209" s="57"/>
      <c r="N209" s="57"/>
      <c r="O209" s="57"/>
    </row>
    <row r="210" spans="1:15" s="58" customFormat="1" ht="27.75" customHeight="1" x14ac:dyDescent="0.2">
      <c r="A210" s="55">
        <v>313</v>
      </c>
      <c r="B210" s="56" t="s">
        <v>82</v>
      </c>
      <c r="C210" s="57">
        <v>0</v>
      </c>
      <c r="D210" s="57"/>
      <c r="E210" s="57">
        <v>0</v>
      </c>
      <c r="F210" s="57">
        <v>30</v>
      </c>
      <c r="G210" s="57">
        <v>30</v>
      </c>
      <c r="H210" s="57">
        <v>30</v>
      </c>
      <c r="I210" s="57">
        <v>30</v>
      </c>
      <c r="J210" s="57">
        <v>30</v>
      </c>
      <c r="K210" s="57">
        <v>30</v>
      </c>
      <c r="L210" s="57"/>
      <c r="M210" s="57"/>
      <c r="N210" s="57"/>
      <c r="O210" s="57"/>
    </row>
    <row r="211" spans="1:15" s="58" customFormat="1" ht="27.75" customHeight="1" x14ac:dyDescent="0.2">
      <c r="A211" s="55">
        <v>3133</v>
      </c>
      <c r="B211" s="56" t="s">
        <v>303</v>
      </c>
      <c r="C211" s="57">
        <v>0</v>
      </c>
      <c r="D211" s="57"/>
      <c r="E211" s="57">
        <v>0</v>
      </c>
      <c r="F211" s="153">
        <v>30</v>
      </c>
      <c r="G211" s="191">
        <v>30</v>
      </c>
      <c r="H211" s="191">
        <v>30</v>
      </c>
      <c r="I211" s="191">
        <v>30</v>
      </c>
      <c r="J211" s="191">
        <v>30</v>
      </c>
      <c r="K211" s="191">
        <v>30</v>
      </c>
      <c r="L211" s="57"/>
      <c r="M211" s="57"/>
      <c r="N211" s="57"/>
      <c r="O211" s="57"/>
    </row>
    <row r="212" spans="1:15" s="58" customFormat="1" x14ac:dyDescent="0.2">
      <c r="A212" s="55">
        <v>32</v>
      </c>
      <c r="B212" s="56" t="s">
        <v>30</v>
      </c>
      <c r="C212" s="57">
        <f>(SUM(C213+C217+C224+C231+C232+C246))</f>
        <v>23707.5</v>
      </c>
      <c r="D212" s="57">
        <f>(SUM(D213+D217+D224+D231+D232+D246))</f>
        <v>11135.443625987125</v>
      </c>
      <c r="E212" s="57">
        <f>(SUM(E213+E217+E224+E232))</f>
        <v>11135.443625987125</v>
      </c>
      <c r="F212" s="57">
        <v>10849.43</v>
      </c>
      <c r="G212" s="191">
        <v>10849.43</v>
      </c>
      <c r="H212" s="191">
        <v>10849.43</v>
      </c>
      <c r="I212" s="191">
        <v>10849.43</v>
      </c>
      <c r="J212" s="191">
        <v>10849.43</v>
      </c>
      <c r="K212" s="191">
        <v>10849.43</v>
      </c>
      <c r="L212" s="57">
        <f>SUM(L213+L217+L224+L232)</f>
        <v>0</v>
      </c>
      <c r="M212" s="57">
        <f>SUM(M213+M217+M224+M232)</f>
        <v>0</v>
      </c>
      <c r="N212" s="57">
        <f>SUM(N213+N217+N224+N232)</f>
        <v>0</v>
      </c>
      <c r="O212" s="57">
        <f>SUM(O213+O217+O224+O232)</f>
        <v>0</v>
      </c>
    </row>
    <row r="213" spans="1:15" s="58" customFormat="1" x14ac:dyDescent="0.2">
      <c r="A213" s="55">
        <v>321</v>
      </c>
      <c r="B213" s="56" t="s">
        <v>84</v>
      </c>
      <c r="C213" s="57">
        <v>0</v>
      </c>
      <c r="D213" s="57">
        <f t="shared" ref="D213:G213" si="264">(SUM(D214:D215))</f>
        <v>1327.2280841462605</v>
      </c>
      <c r="E213" s="57">
        <f t="shared" si="264"/>
        <v>1327.2280841462605</v>
      </c>
      <c r="F213" s="153">
        <f t="shared" si="264"/>
        <v>1327.2240420731302</v>
      </c>
      <c r="G213" s="191">
        <f t="shared" si="264"/>
        <v>1327.2240420731302</v>
      </c>
      <c r="H213" s="191">
        <f t="shared" ref="H213" si="265">(SUM(H214:H215))</f>
        <v>1327.2240420731302</v>
      </c>
      <c r="I213" s="191">
        <f t="shared" ref="I213" si="266">(SUM(I214:I215))</f>
        <v>1327.2240420731302</v>
      </c>
      <c r="J213" s="191">
        <f t="shared" ref="J213:K213" si="267">(SUM(J214:J215))</f>
        <v>1327.2240420731302</v>
      </c>
      <c r="K213" s="191">
        <f t="shared" si="267"/>
        <v>1327.2240420731302</v>
      </c>
      <c r="L213" s="57">
        <f>SUM(L214)</f>
        <v>0</v>
      </c>
      <c r="M213" s="57">
        <f>SUM(M214)</f>
        <v>0</v>
      </c>
      <c r="N213" s="57">
        <f>SUM(N214)</f>
        <v>0</v>
      </c>
      <c r="O213" s="57">
        <f>SUM(O214)</f>
        <v>0</v>
      </c>
    </row>
    <row r="214" spans="1:15" s="58" customFormat="1" x14ac:dyDescent="0.2">
      <c r="A214" s="59">
        <v>3211</v>
      </c>
      <c r="B214" s="60" t="s">
        <v>85</v>
      </c>
      <c r="C214" s="61">
        <v>0</v>
      </c>
      <c r="D214" s="61">
        <v>663.61404207313024</v>
      </c>
      <c r="E214" s="61">
        <v>663.61404207313024</v>
      </c>
      <c r="F214" s="61">
        <v>663.61</v>
      </c>
      <c r="G214" s="61">
        <v>663.61</v>
      </c>
      <c r="H214" s="61">
        <v>663.61</v>
      </c>
      <c r="I214" s="61">
        <v>663.61</v>
      </c>
      <c r="J214" s="61">
        <v>663.61</v>
      </c>
      <c r="K214" s="61">
        <v>663.61</v>
      </c>
      <c r="L214" s="61"/>
      <c r="M214" s="61"/>
      <c r="N214" s="61"/>
      <c r="O214" s="61"/>
    </row>
    <row r="215" spans="1:15" s="58" customFormat="1" x14ac:dyDescent="0.2">
      <c r="A215" s="59">
        <v>3213</v>
      </c>
      <c r="B215" s="60" t="s">
        <v>138</v>
      </c>
      <c r="C215" s="61">
        <v>0</v>
      </c>
      <c r="D215" s="61">
        <v>663.61404207313024</v>
      </c>
      <c r="E215" s="61">
        <v>663.61404207313024</v>
      </c>
      <c r="F215" s="61">
        <v>663.61404207313024</v>
      </c>
      <c r="G215" s="61">
        <v>663.61404207313024</v>
      </c>
      <c r="H215" s="61">
        <v>663.61404207313024</v>
      </c>
      <c r="I215" s="61">
        <v>663.61404207313024</v>
      </c>
      <c r="J215" s="61">
        <v>663.61404207313024</v>
      </c>
      <c r="K215" s="61">
        <v>663.61404207313024</v>
      </c>
      <c r="L215" s="61"/>
      <c r="M215" s="61"/>
      <c r="N215" s="61"/>
      <c r="O215" s="61"/>
    </row>
    <row r="216" spans="1:15" s="58" customFormat="1" x14ac:dyDescent="0.2">
      <c r="A216" s="59">
        <v>3214</v>
      </c>
      <c r="B216" s="60" t="s">
        <v>139</v>
      </c>
      <c r="C216" s="61">
        <f>(D216+E216+J216+K216+L216+M216+N216+O216)</f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/>
      <c r="M216" s="61"/>
      <c r="N216" s="61"/>
      <c r="O216" s="61"/>
    </row>
    <row r="217" spans="1:15" s="58" customFormat="1" x14ac:dyDescent="0.2">
      <c r="A217" s="55">
        <v>322</v>
      </c>
      <c r="B217" s="56" t="s">
        <v>140</v>
      </c>
      <c r="C217" s="57">
        <v>0</v>
      </c>
      <c r="D217" s="57">
        <f>(SUM(D218:D222))</f>
        <v>1844.8470369633021</v>
      </c>
      <c r="E217" s="57">
        <f t="shared" ref="E217:I217" si="268">(E218+E222)</f>
        <v>1844.8470369633021</v>
      </c>
      <c r="F217" s="57">
        <f t="shared" si="268"/>
        <v>800</v>
      </c>
      <c r="G217" s="57">
        <f t="shared" si="268"/>
        <v>800</v>
      </c>
      <c r="H217" s="57">
        <f t="shared" ref="H217" si="269">(H218+H222)</f>
        <v>800</v>
      </c>
      <c r="I217" s="57">
        <f t="shared" si="268"/>
        <v>800</v>
      </c>
      <c r="J217" s="57">
        <f t="shared" ref="J217:K217" si="270">(J218+J222)</f>
        <v>800</v>
      </c>
      <c r="K217" s="57">
        <f t="shared" si="270"/>
        <v>800</v>
      </c>
      <c r="L217" s="57">
        <f>SUM(L220)</f>
        <v>0</v>
      </c>
      <c r="M217" s="57">
        <f>SUM(M218:M223)</f>
        <v>0</v>
      </c>
      <c r="N217" s="57">
        <f>SUM(N220)</f>
        <v>0</v>
      </c>
      <c r="O217" s="57">
        <f>SUM(O220)</f>
        <v>0</v>
      </c>
    </row>
    <row r="218" spans="1:15" x14ac:dyDescent="0.2">
      <c r="A218" s="59">
        <v>3221</v>
      </c>
      <c r="B218" s="60" t="s">
        <v>208</v>
      </c>
      <c r="C218" s="61">
        <v>0</v>
      </c>
      <c r="D218" s="57">
        <v>1128.1438715243214</v>
      </c>
      <c r="E218" s="57">
        <v>1128.1438715243214</v>
      </c>
      <c r="F218" s="57">
        <v>500</v>
      </c>
      <c r="G218" s="57">
        <v>500</v>
      </c>
      <c r="H218" s="57">
        <v>500</v>
      </c>
      <c r="I218" s="57">
        <v>500</v>
      </c>
      <c r="J218" s="57">
        <v>500</v>
      </c>
      <c r="K218" s="57">
        <v>500</v>
      </c>
      <c r="L218" s="57"/>
      <c r="M218" s="61"/>
      <c r="N218" s="57"/>
      <c r="O218" s="57"/>
    </row>
    <row r="219" spans="1:15" x14ac:dyDescent="0.2">
      <c r="A219" s="59">
        <v>3222</v>
      </c>
      <c r="B219" s="60" t="s">
        <v>90</v>
      </c>
      <c r="C219" s="61">
        <f>(D219+E219+J219+K219+L219+M219+N219+O219)</f>
        <v>0</v>
      </c>
      <c r="D219" s="57">
        <v>0</v>
      </c>
      <c r="E219" s="57">
        <v>0</v>
      </c>
      <c r="F219" s="57">
        <v>0</v>
      </c>
      <c r="G219" s="57">
        <v>0</v>
      </c>
      <c r="H219" s="57">
        <v>0</v>
      </c>
      <c r="I219" s="57">
        <v>0</v>
      </c>
      <c r="J219" s="57">
        <v>0</v>
      </c>
      <c r="K219" s="57">
        <v>0</v>
      </c>
      <c r="L219" s="57"/>
      <c r="M219" s="57"/>
      <c r="N219" s="57"/>
      <c r="O219" s="57"/>
    </row>
    <row r="220" spans="1:15" x14ac:dyDescent="0.2">
      <c r="A220" s="59">
        <v>3223</v>
      </c>
      <c r="B220" s="60" t="s">
        <v>91</v>
      </c>
      <c r="C220" s="61">
        <v>0</v>
      </c>
      <c r="D220" s="61">
        <v>0</v>
      </c>
      <c r="E220" s="61">
        <v>0</v>
      </c>
      <c r="F220" s="61">
        <v>0</v>
      </c>
      <c r="G220" s="61">
        <v>0</v>
      </c>
      <c r="H220" s="61">
        <v>0</v>
      </c>
      <c r="I220" s="61">
        <v>0</v>
      </c>
      <c r="J220" s="61">
        <v>0</v>
      </c>
      <c r="K220" s="61">
        <v>0</v>
      </c>
      <c r="L220" s="61"/>
      <c r="M220" s="61"/>
      <c r="N220" s="61"/>
      <c r="O220" s="61"/>
    </row>
    <row r="221" spans="1:15" x14ac:dyDescent="0.2">
      <c r="A221" s="59">
        <v>3224</v>
      </c>
      <c r="B221" s="60" t="s">
        <v>209</v>
      </c>
      <c r="C221" s="61">
        <v>0</v>
      </c>
      <c r="D221" s="61">
        <v>0</v>
      </c>
      <c r="E221" s="61">
        <v>0</v>
      </c>
      <c r="F221" s="61">
        <v>0</v>
      </c>
      <c r="G221" s="61">
        <v>0</v>
      </c>
      <c r="H221" s="61">
        <v>0</v>
      </c>
      <c r="I221" s="61">
        <v>0</v>
      </c>
      <c r="J221" s="61">
        <v>0</v>
      </c>
      <c r="K221" s="61">
        <v>0</v>
      </c>
      <c r="L221" s="61"/>
      <c r="M221" s="61"/>
      <c r="N221" s="61"/>
      <c r="O221" s="61"/>
    </row>
    <row r="222" spans="1:15" x14ac:dyDescent="0.2">
      <c r="A222" s="59">
        <v>3225</v>
      </c>
      <c r="B222" s="60" t="s">
        <v>175</v>
      </c>
      <c r="C222" s="61">
        <v>0</v>
      </c>
      <c r="D222" s="61">
        <v>716.7031654389807</v>
      </c>
      <c r="E222" s="61">
        <v>716.7031654389807</v>
      </c>
      <c r="F222" s="61">
        <v>300</v>
      </c>
      <c r="G222" s="61">
        <v>300</v>
      </c>
      <c r="H222" s="61">
        <v>300</v>
      </c>
      <c r="I222" s="61">
        <v>300</v>
      </c>
      <c r="J222" s="61">
        <v>300</v>
      </c>
      <c r="K222" s="61">
        <v>300</v>
      </c>
      <c r="L222" s="61"/>
      <c r="M222" s="61"/>
      <c r="N222" s="61"/>
      <c r="O222" s="61"/>
    </row>
    <row r="223" spans="1:15" x14ac:dyDescent="0.2">
      <c r="A223" s="59">
        <v>3227</v>
      </c>
      <c r="B223" s="60" t="s">
        <v>94</v>
      </c>
      <c r="C223" s="61">
        <f>(D223+E223+J223+K223+L223+M223+N223+O223)</f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0</v>
      </c>
      <c r="J223" s="61">
        <v>0</v>
      </c>
      <c r="K223" s="61">
        <v>0</v>
      </c>
      <c r="L223" s="61"/>
      <c r="M223" s="61"/>
      <c r="N223" s="61"/>
      <c r="O223" s="61"/>
    </row>
    <row r="224" spans="1:15" s="58" customFormat="1" x14ac:dyDescent="0.2">
      <c r="A224" s="55">
        <v>323</v>
      </c>
      <c r="B224" s="56" t="s">
        <v>95</v>
      </c>
      <c r="C224" s="57">
        <f t="shared" ref="C224:F224" si="271">(SUM(C225:C229))</f>
        <v>11257</v>
      </c>
      <c r="D224" s="57">
        <f t="shared" si="271"/>
        <v>5972.5263786581727</v>
      </c>
      <c r="E224" s="57">
        <f t="shared" si="271"/>
        <v>5972.5263786581727</v>
      </c>
      <c r="F224" s="57">
        <f t="shared" si="271"/>
        <v>4016.3700000000003</v>
      </c>
      <c r="G224" s="57">
        <f t="shared" ref="G224:I224" si="272">(SUM(G225:G229))</f>
        <v>4016.3700000000003</v>
      </c>
      <c r="H224" s="57">
        <f t="shared" ref="H224" si="273">(SUM(H225:H229))</f>
        <v>4016.3700000000003</v>
      </c>
      <c r="I224" s="57">
        <f t="shared" si="272"/>
        <v>4016.3700000000003</v>
      </c>
      <c r="J224" s="57">
        <f t="shared" ref="J224:K224" si="274">(SUM(J225:J229))</f>
        <v>4016.3700000000003</v>
      </c>
      <c r="K224" s="57">
        <f t="shared" si="274"/>
        <v>4016.3700000000003</v>
      </c>
      <c r="L224" s="57">
        <f>L226+L229</f>
        <v>0</v>
      </c>
      <c r="M224" s="57">
        <f>SUM(M227:M229)</f>
        <v>0</v>
      </c>
      <c r="N224" s="57">
        <f>SUM(N227:N227)</f>
        <v>0</v>
      </c>
      <c r="O224" s="57">
        <f>SUM(O227:O227)</f>
        <v>0</v>
      </c>
    </row>
    <row r="225" spans="1:16" s="58" customFormat="1" x14ac:dyDescent="0.2">
      <c r="A225" s="59">
        <v>3231</v>
      </c>
      <c r="B225" s="60" t="s">
        <v>145</v>
      </c>
      <c r="C225" s="61">
        <f>(D225+E225+J225+K225+L225+M225+N225+O225)</f>
        <v>0</v>
      </c>
      <c r="D225" s="61">
        <v>0</v>
      </c>
      <c r="E225" s="61">
        <v>0</v>
      </c>
      <c r="F225" s="61">
        <v>0</v>
      </c>
      <c r="G225" s="61">
        <v>0</v>
      </c>
      <c r="H225" s="61">
        <v>0</v>
      </c>
      <c r="I225" s="61">
        <v>0</v>
      </c>
      <c r="J225" s="61">
        <v>0</v>
      </c>
      <c r="K225" s="61">
        <v>0</v>
      </c>
      <c r="L225" s="61"/>
      <c r="M225" s="61"/>
      <c r="N225" s="61"/>
      <c r="O225" s="61"/>
    </row>
    <row r="226" spans="1:16" s="58" customFormat="1" x14ac:dyDescent="0.2">
      <c r="A226" s="59">
        <v>3232</v>
      </c>
      <c r="B226" s="60" t="s">
        <v>210</v>
      </c>
      <c r="C226" s="61">
        <v>0</v>
      </c>
      <c r="D226" s="61">
        <v>1327.2280841462605</v>
      </c>
      <c r="E226" s="61">
        <v>1327.2280841462605</v>
      </c>
      <c r="F226" s="61">
        <v>972.07</v>
      </c>
      <c r="G226" s="61">
        <v>972.07</v>
      </c>
      <c r="H226" s="61">
        <v>972.07</v>
      </c>
      <c r="I226" s="61">
        <v>972.07</v>
      </c>
      <c r="J226" s="61">
        <v>972.07</v>
      </c>
      <c r="K226" s="61">
        <v>972.07</v>
      </c>
      <c r="L226" s="61">
        <v>0</v>
      </c>
      <c r="M226" s="61"/>
      <c r="N226" s="61"/>
      <c r="O226" s="61"/>
    </row>
    <row r="227" spans="1:16" x14ac:dyDescent="0.2">
      <c r="A227" s="59">
        <v>3234</v>
      </c>
      <c r="B227" s="60" t="s">
        <v>100</v>
      </c>
      <c r="C227" s="61">
        <f>(D227+E227+J227+K227+L227+M227+N227+O227)</f>
        <v>0</v>
      </c>
      <c r="D227" s="61">
        <v>0</v>
      </c>
      <c r="E227" s="61">
        <v>0</v>
      </c>
      <c r="F227" s="61">
        <v>0</v>
      </c>
      <c r="G227" s="61">
        <v>0</v>
      </c>
      <c r="H227" s="61">
        <v>0</v>
      </c>
      <c r="I227" s="61">
        <v>0</v>
      </c>
      <c r="J227" s="61">
        <v>0</v>
      </c>
      <c r="K227" s="61">
        <v>0</v>
      </c>
      <c r="L227" s="61"/>
      <c r="M227" s="61"/>
      <c r="N227" s="61"/>
      <c r="O227" s="61"/>
    </row>
    <row r="228" spans="1:16" x14ac:dyDescent="0.2">
      <c r="A228" s="59">
        <v>3236</v>
      </c>
      <c r="B228" s="60" t="s">
        <v>211</v>
      </c>
      <c r="C228" s="181">
        <v>0</v>
      </c>
      <c r="D228" s="61">
        <v>0</v>
      </c>
      <c r="E228" s="61">
        <v>0</v>
      </c>
      <c r="F228" s="61">
        <v>0</v>
      </c>
      <c r="G228" s="61">
        <v>0</v>
      </c>
      <c r="H228" s="61">
        <v>0</v>
      </c>
      <c r="I228" s="61">
        <v>0</v>
      </c>
      <c r="J228" s="61">
        <v>0</v>
      </c>
      <c r="K228" s="61">
        <v>0</v>
      </c>
      <c r="L228" s="61"/>
      <c r="M228" s="61"/>
      <c r="N228" s="61"/>
      <c r="O228" s="61"/>
    </row>
    <row r="229" spans="1:16" s="58" customFormat="1" x14ac:dyDescent="0.2">
      <c r="A229" s="59">
        <v>3239</v>
      </c>
      <c r="B229" s="60" t="s">
        <v>104</v>
      </c>
      <c r="C229" s="181">
        <v>11257</v>
      </c>
      <c r="D229" s="61">
        <v>4645.298294511912</v>
      </c>
      <c r="E229" s="61">
        <v>4645.298294511912</v>
      </c>
      <c r="F229" s="61">
        <v>3044.3</v>
      </c>
      <c r="G229" s="61">
        <v>3044.3</v>
      </c>
      <c r="H229" s="61">
        <v>3044.3</v>
      </c>
      <c r="I229" s="61">
        <v>3044.3</v>
      </c>
      <c r="J229" s="61">
        <v>3044.3</v>
      </c>
      <c r="K229" s="61">
        <v>3044.3</v>
      </c>
      <c r="L229" s="61">
        <v>0</v>
      </c>
      <c r="M229" s="61">
        <v>0</v>
      </c>
      <c r="N229" s="61"/>
      <c r="O229" s="61"/>
    </row>
    <row r="230" spans="1:16" x14ac:dyDescent="0.2">
      <c r="A230" s="55">
        <v>324</v>
      </c>
      <c r="B230" s="56" t="s">
        <v>212</v>
      </c>
      <c r="C230" s="57">
        <v>0</v>
      </c>
      <c r="D230" s="57">
        <f t="shared" ref="D230:K230" si="275">(SUM(D231))</f>
        <v>0</v>
      </c>
      <c r="E230" s="57">
        <f t="shared" si="275"/>
        <v>0</v>
      </c>
      <c r="F230" s="57">
        <f t="shared" si="275"/>
        <v>0</v>
      </c>
      <c r="G230" s="57">
        <f t="shared" si="275"/>
        <v>0</v>
      </c>
      <c r="H230" s="57">
        <f t="shared" si="275"/>
        <v>0</v>
      </c>
      <c r="I230" s="57">
        <f t="shared" si="275"/>
        <v>0</v>
      </c>
      <c r="J230" s="57">
        <f t="shared" si="275"/>
        <v>0</v>
      </c>
      <c r="K230" s="57">
        <f t="shared" si="275"/>
        <v>0</v>
      </c>
      <c r="L230" s="57">
        <f t="shared" ref="L230:O230" si="276">SUM(L231)</f>
        <v>0</v>
      </c>
      <c r="M230" s="57">
        <f t="shared" si="276"/>
        <v>0</v>
      </c>
      <c r="N230" s="57">
        <f t="shared" si="276"/>
        <v>0</v>
      </c>
      <c r="O230" s="57">
        <f t="shared" si="276"/>
        <v>0</v>
      </c>
    </row>
    <row r="231" spans="1:16" s="58" customFormat="1" x14ac:dyDescent="0.2">
      <c r="A231" s="59">
        <v>3241</v>
      </c>
      <c r="B231" s="60" t="s">
        <v>212</v>
      </c>
      <c r="C231" s="61">
        <v>0</v>
      </c>
      <c r="D231" s="61">
        <v>0</v>
      </c>
      <c r="E231" s="61">
        <v>0</v>
      </c>
      <c r="F231" s="61">
        <v>0</v>
      </c>
      <c r="G231" s="61">
        <v>0</v>
      </c>
      <c r="H231" s="61">
        <v>0</v>
      </c>
      <c r="I231" s="61">
        <v>0</v>
      </c>
      <c r="J231" s="61">
        <v>0</v>
      </c>
      <c r="K231" s="61">
        <v>0</v>
      </c>
      <c r="L231" s="61"/>
      <c r="M231" s="61"/>
      <c r="N231" s="61"/>
      <c r="O231" s="61"/>
    </row>
    <row r="232" spans="1:16" ht="25.5" x14ac:dyDescent="0.2">
      <c r="A232" s="55">
        <v>329</v>
      </c>
      <c r="B232" s="56" t="s">
        <v>150</v>
      </c>
      <c r="C232" s="57">
        <f>(C233+C237+C239+C238)</f>
        <v>12450.5</v>
      </c>
      <c r="D232" s="57">
        <f>(SUM(D235,D239))</f>
        <v>1990.8421262193906</v>
      </c>
      <c r="E232" s="57">
        <f t="shared" ref="E232:I232" si="277">(E237+E239+E238)</f>
        <v>1990.8421262193906</v>
      </c>
      <c r="F232" s="57">
        <f t="shared" si="277"/>
        <v>3090.8421262193906</v>
      </c>
      <c r="G232" s="57">
        <f t="shared" si="277"/>
        <v>3090.8421262193906</v>
      </c>
      <c r="H232" s="57">
        <f t="shared" ref="H232" si="278">(H237+H239+H238)</f>
        <v>3090.8421262193906</v>
      </c>
      <c r="I232" s="57">
        <f t="shared" si="277"/>
        <v>3090.8421262193906</v>
      </c>
      <c r="J232" s="57">
        <f t="shared" ref="J232:K232" si="279">(J237+J239+J238)</f>
        <v>3090.8421262193906</v>
      </c>
      <c r="K232" s="57">
        <f t="shared" si="279"/>
        <v>3090.8421262193906</v>
      </c>
      <c r="L232" s="57">
        <f>SUM(L239)</f>
        <v>0</v>
      </c>
      <c r="M232" s="57">
        <f>SUM(M239)</f>
        <v>0</v>
      </c>
      <c r="N232" s="57">
        <f>SUM(N239)</f>
        <v>0</v>
      </c>
      <c r="O232" s="57">
        <f>SUM(O239)</f>
        <v>0</v>
      </c>
    </row>
    <row r="233" spans="1:16" x14ac:dyDescent="0.2">
      <c r="A233" s="55">
        <v>3291</v>
      </c>
      <c r="B233" s="56" t="s">
        <v>313</v>
      </c>
      <c r="C233" s="57">
        <v>0</v>
      </c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</row>
    <row r="234" spans="1:16" x14ac:dyDescent="0.2">
      <c r="A234" s="59">
        <v>3293</v>
      </c>
      <c r="B234" s="60" t="s">
        <v>151</v>
      </c>
      <c r="C234" s="61">
        <f>(D234+E234+J234+K234+L234+M234+N234+O234)</f>
        <v>0</v>
      </c>
      <c r="D234" s="57">
        <v>0</v>
      </c>
      <c r="E234" s="57">
        <v>0</v>
      </c>
      <c r="F234" s="57">
        <v>0</v>
      </c>
      <c r="G234" s="57">
        <v>0</v>
      </c>
      <c r="H234" s="57">
        <v>0</v>
      </c>
      <c r="I234" s="57">
        <v>0</v>
      </c>
      <c r="J234" s="57">
        <v>0</v>
      </c>
      <c r="K234" s="57">
        <v>0</v>
      </c>
      <c r="L234" s="57"/>
      <c r="M234" s="57"/>
      <c r="N234" s="57"/>
      <c r="O234" s="57"/>
    </row>
    <row r="235" spans="1:16" s="58" customFormat="1" x14ac:dyDescent="0.2">
      <c r="A235" s="59">
        <v>3292</v>
      </c>
      <c r="B235" s="60" t="s">
        <v>106</v>
      </c>
      <c r="C235" s="57">
        <v>0</v>
      </c>
      <c r="D235" s="57">
        <v>0</v>
      </c>
      <c r="E235" s="57">
        <v>0</v>
      </c>
      <c r="F235" s="57">
        <v>0</v>
      </c>
      <c r="G235" s="57">
        <v>0</v>
      </c>
      <c r="H235" s="57">
        <v>0</v>
      </c>
      <c r="I235" s="57">
        <v>0</v>
      </c>
      <c r="J235" s="57">
        <v>0</v>
      </c>
      <c r="K235" s="57">
        <v>0</v>
      </c>
      <c r="L235" s="57"/>
      <c r="M235" s="57"/>
      <c r="N235" s="57"/>
      <c r="O235" s="57"/>
      <c r="P235" s="81" t="s">
        <v>45</v>
      </c>
    </row>
    <row r="236" spans="1:16" s="58" customFormat="1" x14ac:dyDescent="0.2">
      <c r="A236" s="59">
        <v>3294</v>
      </c>
      <c r="B236" s="60" t="s">
        <v>107</v>
      </c>
      <c r="C236" s="61">
        <f>(D236+E236+J236+K236+L236+M236+N236+O236)</f>
        <v>0</v>
      </c>
      <c r="D236" s="57">
        <v>0</v>
      </c>
      <c r="E236" s="57">
        <v>0</v>
      </c>
      <c r="F236" s="57">
        <v>0</v>
      </c>
      <c r="G236" s="57">
        <v>0</v>
      </c>
      <c r="H236" s="57">
        <v>0</v>
      </c>
      <c r="I236" s="57">
        <v>0</v>
      </c>
      <c r="J236" s="57">
        <v>0</v>
      </c>
      <c r="K236" s="57">
        <v>0</v>
      </c>
      <c r="L236" s="57"/>
      <c r="M236" s="57"/>
      <c r="N236" s="57"/>
      <c r="O236" s="57"/>
    </row>
    <row r="237" spans="1:16" s="58" customFormat="1" x14ac:dyDescent="0.2">
      <c r="A237" s="59">
        <v>3295</v>
      </c>
      <c r="B237" s="60" t="s">
        <v>213</v>
      </c>
      <c r="C237" s="61">
        <f>(D237+E237+J237+K237+L237+M237+N237+O237)</f>
        <v>0</v>
      </c>
      <c r="D237" s="57">
        <v>0</v>
      </c>
      <c r="E237" s="61">
        <v>0</v>
      </c>
      <c r="F237" s="61">
        <v>0</v>
      </c>
      <c r="G237" s="61">
        <v>0</v>
      </c>
      <c r="H237" s="61">
        <v>0</v>
      </c>
      <c r="I237" s="61">
        <v>0</v>
      </c>
      <c r="J237" s="61">
        <v>0</v>
      </c>
      <c r="K237" s="61">
        <v>0</v>
      </c>
      <c r="L237" s="57"/>
      <c r="M237" s="57"/>
      <c r="N237" s="57"/>
      <c r="O237" s="57"/>
    </row>
    <row r="238" spans="1:16" x14ac:dyDescent="0.2">
      <c r="A238" s="59">
        <v>3296</v>
      </c>
      <c r="B238" s="60" t="s">
        <v>214</v>
      </c>
      <c r="C238" s="181">
        <v>808.5</v>
      </c>
      <c r="D238" s="57">
        <v>0</v>
      </c>
      <c r="E238" s="61">
        <v>0</v>
      </c>
      <c r="F238" s="61">
        <v>1100</v>
      </c>
      <c r="G238" s="61">
        <v>1100</v>
      </c>
      <c r="H238" s="61">
        <v>1100</v>
      </c>
      <c r="I238" s="61">
        <v>1100</v>
      </c>
      <c r="J238" s="61">
        <v>1100</v>
      </c>
      <c r="K238" s="61">
        <v>1100</v>
      </c>
      <c r="L238" s="57"/>
      <c r="M238" s="57"/>
      <c r="N238" s="57"/>
      <c r="O238" s="57"/>
    </row>
    <row r="239" spans="1:16" s="58" customFormat="1" x14ac:dyDescent="0.2">
      <c r="A239" s="59">
        <v>3299</v>
      </c>
      <c r="B239" s="60" t="s">
        <v>150</v>
      </c>
      <c r="C239" s="181">
        <v>11642</v>
      </c>
      <c r="D239" s="61">
        <v>1990.8421262193906</v>
      </c>
      <c r="E239" s="61">
        <v>1990.8421262193906</v>
      </c>
      <c r="F239" s="61">
        <v>1990.8421262193906</v>
      </c>
      <c r="G239" s="61">
        <v>1990.8421262193906</v>
      </c>
      <c r="H239" s="61">
        <v>1990.8421262193906</v>
      </c>
      <c r="I239" s="61">
        <v>1990.8421262193906</v>
      </c>
      <c r="J239" s="61">
        <v>1990.8421262193906</v>
      </c>
      <c r="K239" s="61">
        <v>1990.8421262193906</v>
      </c>
      <c r="L239" s="61">
        <v>0</v>
      </c>
      <c r="M239" s="61">
        <v>0</v>
      </c>
      <c r="N239" s="61"/>
      <c r="O239" s="61"/>
    </row>
    <row r="240" spans="1:16" x14ac:dyDescent="0.2">
      <c r="A240" s="55">
        <v>34</v>
      </c>
      <c r="B240" s="56" t="s">
        <v>110</v>
      </c>
      <c r="C240" s="57">
        <f>(D240+E240+J240+K240+L240+M240+N240+O240)</f>
        <v>0</v>
      </c>
      <c r="D240" s="61">
        <v>0</v>
      </c>
      <c r="E240" s="57">
        <f t="shared" ref="E240:K240" si="280">(E241)</f>
        <v>0</v>
      </c>
      <c r="F240" s="57">
        <f t="shared" si="280"/>
        <v>0</v>
      </c>
      <c r="G240" s="57">
        <f t="shared" si="280"/>
        <v>0</v>
      </c>
      <c r="H240" s="57">
        <f t="shared" si="280"/>
        <v>0</v>
      </c>
      <c r="I240" s="57">
        <f t="shared" si="280"/>
        <v>0</v>
      </c>
      <c r="J240" s="57">
        <f t="shared" si="280"/>
        <v>0</v>
      </c>
      <c r="K240" s="57">
        <f t="shared" si="280"/>
        <v>0</v>
      </c>
      <c r="L240" s="61"/>
      <c r="M240" s="61"/>
      <c r="N240" s="61"/>
      <c r="O240" s="61"/>
    </row>
    <row r="241" spans="1:15" x14ac:dyDescent="0.2">
      <c r="A241" s="55">
        <v>343</v>
      </c>
      <c r="B241" s="56" t="s">
        <v>155</v>
      </c>
      <c r="C241" s="57">
        <f>(D241+E241+J241+K241+L241+M241+N241+O241)</f>
        <v>0</v>
      </c>
      <c r="D241" s="61">
        <v>0</v>
      </c>
      <c r="E241" s="57">
        <f t="shared" ref="E241:I241" si="281">(E242+E249)</f>
        <v>0</v>
      </c>
      <c r="F241" s="57">
        <f t="shared" si="281"/>
        <v>0</v>
      </c>
      <c r="G241" s="57">
        <f t="shared" si="281"/>
        <v>0</v>
      </c>
      <c r="H241" s="57">
        <f t="shared" ref="H241" si="282">(H242+H249)</f>
        <v>0</v>
      </c>
      <c r="I241" s="57">
        <f t="shared" si="281"/>
        <v>0</v>
      </c>
      <c r="J241" s="57">
        <f t="shared" ref="J241:K241" si="283">(J242+J249)</f>
        <v>0</v>
      </c>
      <c r="K241" s="57">
        <f t="shared" si="283"/>
        <v>0</v>
      </c>
      <c r="L241" s="61"/>
      <c r="M241" s="61"/>
      <c r="N241" s="61"/>
      <c r="O241" s="61"/>
    </row>
    <row r="242" spans="1:15" ht="25.5" x14ac:dyDescent="0.2">
      <c r="A242" s="59">
        <v>3431</v>
      </c>
      <c r="B242" s="60" t="s">
        <v>215</v>
      </c>
      <c r="C242" s="61">
        <f>(D242+E242+J242+K242+L242+M242+N242+O242)</f>
        <v>0</v>
      </c>
      <c r="D242" s="61">
        <v>0</v>
      </c>
      <c r="E242" s="61">
        <v>0</v>
      </c>
      <c r="F242" s="61">
        <v>0</v>
      </c>
      <c r="G242" s="61">
        <v>0</v>
      </c>
      <c r="H242" s="61">
        <v>0</v>
      </c>
      <c r="I242" s="61">
        <v>0</v>
      </c>
      <c r="J242" s="61">
        <v>0</v>
      </c>
      <c r="K242" s="61">
        <v>0</v>
      </c>
      <c r="L242" s="61"/>
      <c r="M242" s="61"/>
      <c r="N242" s="61"/>
      <c r="O242" s="61"/>
    </row>
    <row r="243" spans="1:15" x14ac:dyDescent="0.2">
      <c r="A243" s="55">
        <v>37</v>
      </c>
      <c r="B243" s="56" t="s">
        <v>280</v>
      </c>
      <c r="C243" s="57">
        <v>0</v>
      </c>
      <c r="D243" s="61">
        <v>0</v>
      </c>
      <c r="E243" s="57">
        <v>0</v>
      </c>
      <c r="F243" s="57">
        <v>300</v>
      </c>
      <c r="G243" s="57">
        <v>300</v>
      </c>
      <c r="H243" s="57">
        <v>300</v>
      </c>
      <c r="I243" s="57">
        <v>300</v>
      </c>
      <c r="J243" s="57">
        <v>300</v>
      </c>
      <c r="K243" s="57">
        <v>300</v>
      </c>
      <c r="L243" s="61"/>
      <c r="M243" s="61"/>
      <c r="N243" s="61"/>
      <c r="O243" s="61"/>
    </row>
    <row r="244" spans="1:15" ht="25.5" x14ac:dyDescent="0.2">
      <c r="A244" s="55">
        <v>372</v>
      </c>
      <c r="B244" s="56" t="s">
        <v>158</v>
      </c>
      <c r="C244" s="57">
        <v>0</v>
      </c>
      <c r="D244" s="61">
        <v>0</v>
      </c>
      <c r="E244" s="57">
        <v>0</v>
      </c>
      <c r="F244" s="57">
        <v>300</v>
      </c>
      <c r="G244" s="57">
        <v>300</v>
      </c>
      <c r="H244" s="57">
        <v>300</v>
      </c>
      <c r="I244" s="57">
        <v>300</v>
      </c>
      <c r="J244" s="57">
        <v>300</v>
      </c>
      <c r="K244" s="57">
        <v>300</v>
      </c>
      <c r="L244" s="61"/>
      <c r="M244" s="61"/>
      <c r="N244" s="61"/>
      <c r="O244" s="61"/>
    </row>
    <row r="245" spans="1:15" ht="25.5" x14ac:dyDescent="0.2">
      <c r="A245" s="59">
        <v>3721</v>
      </c>
      <c r="B245" s="60" t="s">
        <v>158</v>
      </c>
      <c r="C245" s="61">
        <v>0</v>
      </c>
      <c r="D245" s="61">
        <v>0</v>
      </c>
      <c r="E245" s="61">
        <v>0</v>
      </c>
      <c r="F245" s="61">
        <v>300</v>
      </c>
      <c r="G245" s="61">
        <v>300</v>
      </c>
      <c r="H245" s="61">
        <v>300</v>
      </c>
      <c r="I245" s="61">
        <v>300</v>
      </c>
      <c r="J245" s="61">
        <v>300</v>
      </c>
      <c r="K245" s="61">
        <v>300</v>
      </c>
      <c r="L245" s="61"/>
      <c r="M245" s="61"/>
      <c r="N245" s="61"/>
      <c r="O245" s="61"/>
    </row>
    <row r="246" spans="1:15" x14ac:dyDescent="0.2">
      <c r="A246" s="55">
        <v>38</v>
      </c>
      <c r="B246" s="56" t="s">
        <v>216</v>
      </c>
      <c r="C246" s="57">
        <v>0</v>
      </c>
      <c r="D246" s="61">
        <v>0</v>
      </c>
      <c r="E246" s="57">
        <f t="shared" ref="E246:K246" si="284">(E247)</f>
        <v>0</v>
      </c>
      <c r="F246" s="57">
        <f t="shared" si="284"/>
        <v>1315</v>
      </c>
      <c r="G246" s="57">
        <f t="shared" si="284"/>
        <v>1315</v>
      </c>
      <c r="H246" s="57">
        <f t="shared" si="284"/>
        <v>1315</v>
      </c>
      <c r="I246" s="57">
        <f t="shared" si="284"/>
        <v>1315</v>
      </c>
      <c r="J246" s="57">
        <f t="shared" si="284"/>
        <v>1315</v>
      </c>
      <c r="K246" s="57">
        <f t="shared" si="284"/>
        <v>1315</v>
      </c>
      <c r="L246" s="61"/>
      <c r="M246" s="61"/>
      <c r="N246" s="61"/>
      <c r="O246" s="61"/>
    </row>
    <row r="247" spans="1:15" s="58" customFormat="1" x14ac:dyDescent="0.2">
      <c r="A247" s="55">
        <v>381</v>
      </c>
      <c r="B247" s="56" t="s">
        <v>63</v>
      </c>
      <c r="C247" s="57">
        <v>0</v>
      </c>
      <c r="D247" s="61">
        <v>0</v>
      </c>
      <c r="E247" s="57">
        <v>0</v>
      </c>
      <c r="F247" s="57">
        <v>1315</v>
      </c>
      <c r="G247" s="57">
        <v>1315</v>
      </c>
      <c r="H247" s="57">
        <v>1315</v>
      </c>
      <c r="I247" s="57">
        <v>1315</v>
      </c>
      <c r="J247" s="57">
        <v>1315</v>
      </c>
      <c r="K247" s="57">
        <v>1315</v>
      </c>
      <c r="L247" s="61"/>
      <c r="M247" s="61"/>
      <c r="N247" s="61"/>
      <c r="O247" s="61"/>
    </row>
    <row r="248" spans="1:15" s="58" customFormat="1" x14ac:dyDescent="0.2">
      <c r="A248" s="59">
        <v>3812</v>
      </c>
      <c r="B248" s="60" t="s">
        <v>63</v>
      </c>
      <c r="C248" s="61">
        <v>0</v>
      </c>
      <c r="D248" s="61">
        <v>0</v>
      </c>
      <c r="E248" s="61">
        <v>0</v>
      </c>
      <c r="F248" s="152">
        <v>1315</v>
      </c>
      <c r="G248" s="181">
        <v>1315</v>
      </c>
      <c r="H248" s="181">
        <v>1315</v>
      </c>
      <c r="I248" s="181">
        <v>1315</v>
      </c>
      <c r="J248" s="181">
        <v>1315</v>
      </c>
      <c r="K248" s="181">
        <v>1315</v>
      </c>
      <c r="L248" s="61"/>
      <c r="M248" s="61"/>
      <c r="N248" s="61"/>
      <c r="O248" s="61"/>
    </row>
    <row r="249" spans="1:15" s="58" customFormat="1" x14ac:dyDescent="0.2">
      <c r="A249" s="82">
        <v>0</v>
      </c>
      <c r="B249" s="83">
        <v>0</v>
      </c>
      <c r="C249" s="61">
        <f>(D249+E249+J249+K249+L249+M249+N249+O249)</f>
        <v>0</v>
      </c>
      <c r="D249" s="61">
        <v>0</v>
      </c>
      <c r="E249" s="61">
        <v>0</v>
      </c>
      <c r="F249" s="61">
        <v>0</v>
      </c>
      <c r="G249" s="61">
        <v>0</v>
      </c>
      <c r="H249" s="61">
        <v>0</v>
      </c>
      <c r="I249" s="61">
        <v>0</v>
      </c>
      <c r="J249" s="61">
        <v>0</v>
      </c>
      <c r="K249" s="61">
        <v>0</v>
      </c>
      <c r="L249" s="61"/>
      <c r="M249" s="61"/>
      <c r="N249" s="61"/>
      <c r="O249" s="61"/>
    </row>
    <row r="250" spans="1:15" s="58" customFormat="1" x14ac:dyDescent="0.2">
      <c r="A250" s="80" t="s">
        <v>217</v>
      </c>
      <c r="B250" s="52" t="s">
        <v>218</v>
      </c>
      <c r="C250" s="191">
        <f>(SUM(C251))</f>
        <v>5135.43</v>
      </c>
      <c r="D250" s="79">
        <f t="shared" ref="D250:G250" si="285">(SUM(D252))</f>
        <v>4114.4070608534075</v>
      </c>
      <c r="E250" s="79">
        <f t="shared" si="285"/>
        <v>4114.4070608534075</v>
      </c>
      <c r="F250" s="79">
        <f t="shared" si="285"/>
        <v>4114.4077430486423</v>
      </c>
      <c r="G250" s="79">
        <f t="shared" si="285"/>
        <v>4114.4077430486423</v>
      </c>
      <c r="H250" s="79">
        <f t="shared" ref="H250" si="286">(SUM(H252))</f>
        <v>5043.9677430486427</v>
      </c>
      <c r="I250" s="79">
        <f>(SUM(I251))</f>
        <v>5643.9649346340166</v>
      </c>
      <c r="J250" s="79">
        <f>(SUM(J251))</f>
        <v>5643.9649346340166</v>
      </c>
      <c r="K250" s="79">
        <v>5643.96</v>
      </c>
      <c r="L250" s="53"/>
      <c r="M250" s="53"/>
      <c r="N250" s="53"/>
      <c r="O250" s="53"/>
    </row>
    <row r="251" spans="1:15" s="58" customFormat="1" x14ac:dyDescent="0.2">
      <c r="A251" s="55">
        <v>3</v>
      </c>
      <c r="B251" s="56" t="s">
        <v>22</v>
      </c>
      <c r="C251" s="57">
        <f>(SUM(C252))</f>
        <v>5135.43</v>
      </c>
      <c r="D251" s="57">
        <f t="shared" ref="D251:H251" si="287">(SUM(D252))</f>
        <v>4114.4070608534075</v>
      </c>
      <c r="E251" s="57">
        <f t="shared" si="287"/>
        <v>4114.4070608534075</v>
      </c>
      <c r="F251" s="57">
        <f t="shared" si="287"/>
        <v>4114.4077430486423</v>
      </c>
      <c r="G251" s="57">
        <f t="shared" si="287"/>
        <v>4114.4077430486423</v>
      </c>
      <c r="H251" s="57">
        <f t="shared" si="287"/>
        <v>5043.9677430486427</v>
      </c>
      <c r="I251" s="57">
        <f>(SUM(I252,I280))</f>
        <v>5643.9649346340166</v>
      </c>
      <c r="J251" s="57">
        <f>(SUM(J252,J280))</f>
        <v>5643.9649346340166</v>
      </c>
      <c r="K251" s="57">
        <v>5643.97</v>
      </c>
      <c r="L251" s="57">
        <f t="shared" ref="L251:O251" si="288">SUM(L252)</f>
        <v>0</v>
      </c>
      <c r="M251" s="57">
        <f t="shared" si="288"/>
        <v>0</v>
      </c>
      <c r="N251" s="57">
        <f t="shared" si="288"/>
        <v>0</v>
      </c>
      <c r="O251" s="57">
        <f t="shared" si="288"/>
        <v>0</v>
      </c>
    </row>
    <row r="252" spans="1:15" s="58" customFormat="1" x14ac:dyDescent="0.2">
      <c r="A252" s="55">
        <v>32</v>
      </c>
      <c r="B252" s="56" t="s">
        <v>30</v>
      </c>
      <c r="C252" s="57">
        <f t="shared" ref="C252:G252" si="289">(SUM(C253+C257+C264+C270+C271+C281))</f>
        <v>5135.43</v>
      </c>
      <c r="D252" s="57">
        <f t="shared" si="289"/>
        <v>4114.4070608534075</v>
      </c>
      <c r="E252" s="57">
        <f t="shared" si="289"/>
        <v>4114.4070608534075</v>
      </c>
      <c r="F252" s="57">
        <f t="shared" si="289"/>
        <v>4114.4077430486423</v>
      </c>
      <c r="G252" s="57">
        <f t="shared" si="289"/>
        <v>4114.4077430486423</v>
      </c>
      <c r="H252" s="57">
        <f t="shared" ref="H252:K252" si="290">(SUM(H253+H257+H264+H270+H271+H281))</f>
        <v>5043.9677430486427</v>
      </c>
      <c r="I252" s="57">
        <f>(SUM(I253+I257+I264+I269+I271+I281))</f>
        <v>5443.9649346340166</v>
      </c>
      <c r="J252" s="57">
        <f t="shared" si="290"/>
        <v>5443.9649346340166</v>
      </c>
      <c r="K252" s="57">
        <f t="shared" si="290"/>
        <v>5443.9649346340166</v>
      </c>
      <c r="L252" s="57">
        <f>SUM(L253+L257+L264+L271)</f>
        <v>0</v>
      </c>
      <c r="M252" s="57">
        <f>SUM(M253+M257+M264+M271)</f>
        <v>0</v>
      </c>
      <c r="N252" s="57">
        <f>SUM(N253+N257+N264+N271)</f>
        <v>0</v>
      </c>
      <c r="O252" s="57">
        <f>SUM(O253+O257+O264+O271)</f>
        <v>0</v>
      </c>
    </row>
    <row r="253" spans="1:15" s="58" customFormat="1" x14ac:dyDescent="0.2">
      <c r="A253" s="55">
        <v>321</v>
      </c>
      <c r="B253" s="56" t="s">
        <v>84</v>
      </c>
      <c r="C253" s="57">
        <f>(SUM(C254:C255))</f>
        <v>2607</v>
      </c>
      <c r="D253" s="57">
        <f t="shared" ref="D253:F253" si="291">(SUM(D254:D255))</f>
        <v>265.44561682925212</v>
      </c>
      <c r="E253" s="57">
        <f t="shared" si="291"/>
        <v>265.44561682925212</v>
      </c>
      <c r="F253" s="57">
        <f t="shared" si="291"/>
        <v>370.44</v>
      </c>
      <c r="G253" s="57">
        <f t="shared" ref="G253:I253" si="292">(SUM(G254:G255))</f>
        <v>370.44</v>
      </c>
      <c r="H253" s="57">
        <f t="shared" ref="H253" si="293">(SUM(H254:H255))</f>
        <v>1000</v>
      </c>
      <c r="I253" s="57">
        <f t="shared" si="292"/>
        <v>1000</v>
      </c>
      <c r="J253" s="57">
        <f t="shared" ref="J253:K253" si="294">(SUM(J254:J255))</f>
        <v>1000</v>
      </c>
      <c r="K253" s="57">
        <f t="shared" si="294"/>
        <v>1000</v>
      </c>
      <c r="L253" s="57">
        <f>SUM(L254)</f>
        <v>0</v>
      </c>
      <c r="M253" s="57">
        <f>SUM(M254)</f>
        <v>0</v>
      </c>
      <c r="N253" s="57">
        <f>SUM(N254)</f>
        <v>0</v>
      </c>
      <c r="O253" s="57">
        <f>SUM(O254)</f>
        <v>0</v>
      </c>
    </row>
    <row r="254" spans="1:15" s="58" customFormat="1" x14ac:dyDescent="0.2">
      <c r="A254" s="59">
        <v>3211</v>
      </c>
      <c r="B254" s="60" t="s">
        <v>85</v>
      </c>
      <c r="C254" s="181">
        <v>2607</v>
      </c>
      <c r="D254" s="61">
        <v>265.44561682925212</v>
      </c>
      <c r="E254" s="61">
        <v>265.44561682925212</v>
      </c>
      <c r="F254" s="61">
        <v>370.44</v>
      </c>
      <c r="G254" s="61">
        <v>370.44</v>
      </c>
      <c r="H254" s="193">
        <v>1000</v>
      </c>
      <c r="I254" s="193">
        <v>1000</v>
      </c>
      <c r="J254" s="193">
        <v>1000</v>
      </c>
      <c r="K254" s="193">
        <v>1000</v>
      </c>
      <c r="L254" s="61"/>
      <c r="M254" s="61"/>
      <c r="N254" s="61"/>
      <c r="O254" s="61"/>
    </row>
    <row r="255" spans="1:15" s="58" customFormat="1" x14ac:dyDescent="0.2">
      <c r="A255" s="59">
        <v>3213</v>
      </c>
      <c r="B255" s="60" t="s">
        <v>138</v>
      </c>
      <c r="C255" s="181">
        <v>0</v>
      </c>
      <c r="D255" s="61">
        <v>0</v>
      </c>
      <c r="E255" s="61">
        <v>0</v>
      </c>
      <c r="F255" s="61">
        <v>0</v>
      </c>
      <c r="G255" s="61">
        <v>0</v>
      </c>
      <c r="H255" s="61">
        <v>0</v>
      </c>
      <c r="I255" s="61">
        <v>0</v>
      </c>
      <c r="J255" s="61">
        <v>0</v>
      </c>
      <c r="K255" s="61">
        <v>0</v>
      </c>
      <c r="L255" s="61"/>
      <c r="M255" s="61"/>
      <c r="N255" s="61"/>
      <c r="O255" s="61"/>
    </row>
    <row r="256" spans="1:15" s="58" customFormat="1" x14ac:dyDescent="0.2">
      <c r="A256" s="59">
        <v>3214</v>
      </c>
      <c r="B256" s="60" t="s">
        <v>139</v>
      </c>
      <c r="C256" s="181">
        <f>(D256+E256+J256+K256+L256+M256+N256+O256)</f>
        <v>0</v>
      </c>
      <c r="D256" s="61">
        <v>0</v>
      </c>
      <c r="E256" s="61">
        <v>0</v>
      </c>
      <c r="F256" s="61">
        <v>0</v>
      </c>
      <c r="G256" s="61">
        <v>0</v>
      </c>
      <c r="H256" s="61">
        <v>0</v>
      </c>
      <c r="I256" s="61">
        <v>0</v>
      </c>
      <c r="J256" s="61">
        <v>0</v>
      </c>
      <c r="K256" s="61">
        <v>0</v>
      </c>
      <c r="L256" s="61"/>
      <c r="M256" s="61"/>
      <c r="N256" s="61"/>
      <c r="O256" s="61"/>
    </row>
    <row r="257" spans="1:15" s="58" customFormat="1" x14ac:dyDescent="0.2">
      <c r="A257" s="55">
        <v>322</v>
      </c>
      <c r="B257" s="56" t="s">
        <v>140</v>
      </c>
      <c r="C257" s="191">
        <f t="shared" ref="C257:G257" si="295">(SUM(C258:C262))</f>
        <v>798.13</v>
      </c>
      <c r="D257" s="57">
        <f t="shared" si="295"/>
        <v>2123.5649346340169</v>
      </c>
      <c r="E257" s="57">
        <f t="shared" si="295"/>
        <v>2123.5649346340169</v>
      </c>
      <c r="F257" s="57">
        <f t="shared" si="295"/>
        <v>1818.5668504877565</v>
      </c>
      <c r="G257" s="57">
        <f t="shared" si="295"/>
        <v>1818.5668504877565</v>
      </c>
      <c r="H257" s="57">
        <f>(SUM(H258:H263))</f>
        <v>1918.5668504877565</v>
      </c>
      <c r="I257" s="57">
        <f>(SUM(I258:I263))</f>
        <v>1918.5668504877565</v>
      </c>
      <c r="J257" s="57">
        <f>(SUM(J258:J263))</f>
        <v>1918.5668504877565</v>
      </c>
      <c r="K257" s="57">
        <f>(SUM(K258:K263))</f>
        <v>1918.5668504877565</v>
      </c>
      <c r="L257" s="57">
        <f>SUM(L260)</f>
        <v>0</v>
      </c>
      <c r="M257" s="57">
        <f>SUM(M258:M263)</f>
        <v>0</v>
      </c>
      <c r="N257" s="57">
        <f>SUM(N260)</f>
        <v>0</v>
      </c>
      <c r="O257" s="57">
        <f>SUM(O260)</f>
        <v>0</v>
      </c>
    </row>
    <row r="258" spans="1:15" s="58" customFormat="1" x14ac:dyDescent="0.2">
      <c r="A258" s="59">
        <v>3221</v>
      </c>
      <c r="B258" s="60" t="s">
        <v>208</v>
      </c>
      <c r="C258" s="181">
        <v>0</v>
      </c>
      <c r="D258" s="57">
        <v>265.44561682925212</v>
      </c>
      <c r="E258" s="57">
        <v>265.44561682925212</v>
      </c>
      <c r="F258" s="57">
        <v>265.44561682925212</v>
      </c>
      <c r="G258" s="57">
        <v>265.44561682925212</v>
      </c>
      <c r="H258" s="57">
        <v>265.44561682925212</v>
      </c>
      <c r="I258" s="57">
        <v>265.44561682925212</v>
      </c>
      <c r="J258" s="57">
        <v>265.44561682925212</v>
      </c>
      <c r="K258" s="57">
        <v>265.44561682925212</v>
      </c>
      <c r="L258" s="57"/>
      <c r="M258" s="61"/>
      <c r="N258" s="57"/>
      <c r="O258" s="57"/>
    </row>
    <row r="259" spans="1:15" s="58" customFormat="1" x14ac:dyDescent="0.2">
      <c r="A259" s="59">
        <v>3222</v>
      </c>
      <c r="B259" s="60" t="s">
        <v>90</v>
      </c>
      <c r="C259" s="181">
        <f>(D259+E259+J259+K259+L259+M259+N259+O259)</f>
        <v>0</v>
      </c>
      <c r="D259" s="57">
        <v>0</v>
      </c>
      <c r="E259" s="57">
        <v>0</v>
      </c>
      <c r="F259" s="57">
        <v>0</v>
      </c>
      <c r="G259" s="57">
        <v>0</v>
      </c>
      <c r="H259" s="57">
        <v>0</v>
      </c>
      <c r="I259" s="57">
        <v>0</v>
      </c>
      <c r="J259" s="57">
        <v>0</v>
      </c>
      <c r="K259" s="57">
        <v>0</v>
      </c>
      <c r="L259" s="57"/>
      <c r="M259" s="57"/>
      <c r="N259" s="57"/>
      <c r="O259" s="57"/>
    </row>
    <row r="260" spans="1:15" s="58" customFormat="1" x14ac:dyDescent="0.2">
      <c r="A260" s="59">
        <v>3223</v>
      </c>
      <c r="B260" s="60" t="s">
        <v>91</v>
      </c>
      <c r="C260" s="181">
        <v>397.53</v>
      </c>
      <c r="D260" s="61">
        <v>1061.7824673170085</v>
      </c>
      <c r="E260" s="61">
        <v>1061.7824673170085</v>
      </c>
      <c r="F260" s="61">
        <v>656.78</v>
      </c>
      <c r="G260" s="61">
        <v>656.78</v>
      </c>
      <c r="H260" s="61">
        <v>656.78</v>
      </c>
      <c r="I260" s="61">
        <v>656.78</v>
      </c>
      <c r="J260" s="61">
        <v>656.78</v>
      </c>
      <c r="K260" s="61">
        <v>656.78</v>
      </c>
      <c r="L260" s="61"/>
      <c r="M260" s="61"/>
      <c r="N260" s="61"/>
      <c r="O260" s="61"/>
    </row>
    <row r="261" spans="1:15" x14ac:dyDescent="0.2">
      <c r="A261" s="59">
        <v>3224</v>
      </c>
      <c r="B261" s="60" t="s">
        <v>209</v>
      </c>
      <c r="C261" s="181">
        <v>400.6</v>
      </c>
      <c r="D261" s="61">
        <v>530.89123365850423</v>
      </c>
      <c r="E261" s="61">
        <v>530.89123365850423</v>
      </c>
      <c r="F261" s="61">
        <v>530.89123365850423</v>
      </c>
      <c r="G261" s="61">
        <v>530.89123365850423</v>
      </c>
      <c r="H261" s="61">
        <v>530.89123365850423</v>
      </c>
      <c r="I261" s="61">
        <v>530.89123365850423</v>
      </c>
      <c r="J261" s="61">
        <v>530.89123365850423</v>
      </c>
      <c r="K261" s="61">
        <v>530.89123365850423</v>
      </c>
      <c r="L261" s="61"/>
      <c r="M261" s="61"/>
      <c r="N261" s="61"/>
      <c r="O261" s="61"/>
    </row>
    <row r="262" spans="1:15" x14ac:dyDescent="0.2">
      <c r="A262" s="59">
        <v>3225</v>
      </c>
      <c r="B262" s="60" t="s">
        <v>175</v>
      </c>
      <c r="C262" s="181">
        <v>0</v>
      </c>
      <c r="D262" s="61">
        <v>265.44561682925212</v>
      </c>
      <c r="E262" s="61">
        <v>265.44561682925212</v>
      </c>
      <c r="F262" s="61">
        <v>365.45</v>
      </c>
      <c r="G262" s="61">
        <v>365.45</v>
      </c>
      <c r="H262" s="61">
        <v>365.45</v>
      </c>
      <c r="I262" s="61">
        <v>365.45</v>
      </c>
      <c r="J262" s="61">
        <v>365.45</v>
      </c>
      <c r="K262" s="61">
        <v>365.45</v>
      </c>
      <c r="L262" s="61"/>
      <c r="M262" s="61"/>
      <c r="N262" s="61"/>
      <c r="O262" s="61"/>
    </row>
    <row r="263" spans="1:15" s="58" customFormat="1" x14ac:dyDescent="0.2">
      <c r="A263" s="59">
        <v>3227</v>
      </c>
      <c r="B263" s="60" t="s">
        <v>94</v>
      </c>
      <c r="C263" s="61">
        <v>0</v>
      </c>
      <c r="D263" s="61">
        <v>0</v>
      </c>
      <c r="E263" s="61">
        <v>0</v>
      </c>
      <c r="F263" s="61">
        <v>0</v>
      </c>
      <c r="G263" s="61">
        <v>0</v>
      </c>
      <c r="H263" s="61">
        <v>100</v>
      </c>
      <c r="I263" s="61">
        <v>100</v>
      </c>
      <c r="J263" s="61">
        <v>100</v>
      </c>
      <c r="K263" s="61">
        <v>100</v>
      </c>
      <c r="L263" s="61"/>
      <c r="M263" s="61"/>
      <c r="N263" s="61"/>
      <c r="O263" s="61"/>
    </row>
    <row r="264" spans="1:15" s="58" customFormat="1" x14ac:dyDescent="0.2">
      <c r="A264" s="55">
        <v>323</v>
      </c>
      <c r="B264" s="56" t="s">
        <v>95</v>
      </c>
      <c r="C264" s="57">
        <f>(SUM(C265:C268))</f>
        <v>701.5</v>
      </c>
      <c r="D264" s="57">
        <f t="shared" ref="D264:G264" si="296">(SUM(D267:D268))</f>
        <v>265.44561682925212</v>
      </c>
      <c r="E264" s="57">
        <f t="shared" si="296"/>
        <v>265.44561682925212</v>
      </c>
      <c r="F264" s="57">
        <f t="shared" si="296"/>
        <v>465.45</v>
      </c>
      <c r="G264" s="57">
        <f t="shared" si="296"/>
        <v>465.45</v>
      </c>
      <c r="H264" s="57">
        <f>(SUM(H265:H268))</f>
        <v>665.45</v>
      </c>
      <c r="I264" s="57">
        <f>(SUM(I265:I268))</f>
        <v>665.45</v>
      </c>
      <c r="J264" s="57">
        <f>(SUM(J265:J268))</f>
        <v>665.45</v>
      </c>
      <c r="K264" s="57">
        <f>(SUM(K265:K268))</f>
        <v>665.45</v>
      </c>
      <c r="L264" s="57">
        <f>L266+L268</f>
        <v>0</v>
      </c>
      <c r="M264" s="57">
        <f>SUM(M267:M268)</f>
        <v>0</v>
      </c>
      <c r="N264" s="57">
        <f>SUM(N267:N267)</f>
        <v>0</v>
      </c>
      <c r="O264" s="57">
        <f>SUM(O267:O267)</f>
        <v>0</v>
      </c>
    </row>
    <row r="265" spans="1:15" s="58" customFormat="1" x14ac:dyDescent="0.2">
      <c r="A265" s="59">
        <v>3231</v>
      </c>
      <c r="B265" s="60" t="s">
        <v>145</v>
      </c>
      <c r="C265" s="61">
        <v>43</v>
      </c>
      <c r="D265" s="61">
        <v>0</v>
      </c>
      <c r="E265" s="61">
        <v>0</v>
      </c>
      <c r="F265" s="61">
        <v>100</v>
      </c>
      <c r="G265" s="61">
        <v>100</v>
      </c>
      <c r="H265" s="61">
        <v>100</v>
      </c>
      <c r="I265" s="61">
        <v>100</v>
      </c>
      <c r="J265" s="61">
        <v>100</v>
      </c>
      <c r="K265" s="61">
        <v>100</v>
      </c>
      <c r="L265" s="61"/>
      <c r="M265" s="61"/>
      <c r="N265" s="61"/>
      <c r="O265" s="61"/>
    </row>
    <row r="266" spans="1:15" x14ac:dyDescent="0.2">
      <c r="A266" s="59">
        <v>3232</v>
      </c>
      <c r="B266" s="60" t="s">
        <v>210</v>
      </c>
      <c r="C266" s="61">
        <v>36.5</v>
      </c>
      <c r="D266" s="61">
        <v>0</v>
      </c>
      <c r="E266" s="61">
        <v>0</v>
      </c>
      <c r="F266" s="61">
        <v>0</v>
      </c>
      <c r="G266" s="61">
        <v>0</v>
      </c>
      <c r="H266" s="61">
        <v>100</v>
      </c>
      <c r="I266" s="61">
        <v>100</v>
      </c>
      <c r="J266" s="61">
        <v>100</v>
      </c>
      <c r="K266" s="61">
        <v>100</v>
      </c>
      <c r="L266" s="61">
        <v>0</v>
      </c>
      <c r="M266" s="61"/>
      <c r="N266" s="61"/>
      <c r="O266" s="61"/>
    </row>
    <row r="267" spans="1:15" x14ac:dyDescent="0.2">
      <c r="A267" s="59">
        <v>3234</v>
      </c>
      <c r="B267" s="60" t="s">
        <v>100</v>
      </c>
      <c r="C267" s="61">
        <v>0</v>
      </c>
      <c r="D267" s="61">
        <v>0</v>
      </c>
      <c r="E267" s="61">
        <v>0</v>
      </c>
      <c r="F267" s="61">
        <v>100</v>
      </c>
      <c r="G267" s="61">
        <v>100</v>
      </c>
      <c r="H267" s="61">
        <v>100</v>
      </c>
      <c r="I267" s="61">
        <v>100</v>
      </c>
      <c r="J267" s="61">
        <v>100</v>
      </c>
      <c r="K267" s="61">
        <v>100</v>
      </c>
      <c r="L267" s="61"/>
      <c r="M267" s="61"/>
      <c r="N267" s="61"/>
      <c r="O267" s="61"/>
    </row>
    <row r="268" spans="1:15" s="58" customFormat="1" x14ac:dyDescent="0.2">
      <c r="A268" s="59">
        <v>3239</v>
      </c>
      <c r="B268" s="60" t="s">
        <v>104</v>
      </c>
      <c r="C268" s="61">
        <v>622</v>
      </c>
      <c r="D268" s="61">
        <v>265.44561682925212</v>
      </c>
      <c r="E268" s="61">
        <v>265.44561682925212</v>
      </c>
      <c r="F268" s="61">
        <v>365.45</v>
      </c>
      <c r="G268" s="61">
        <v>365.45</v>
      </c>
      <c r="H268" s="61">
        <v>365.45</v>
      </c>
      <c r="I268" s="61">
        <v>365.45</v>
      </c>
      <c r="J268" s="61">
        <v>365.45</v>
      </c>
      <c r="K268" s="61">
        <v>365.45</v>
      </c>
      <c r="L268" s="61">
        <v>0</v>
      </c>
      <c r="M268" s="61">
        <v>0</v>
      </c>
      <c r="N268" s="61"/>
      <c r="O268" s="61"/>
    </row>
    <row r="269" spans="1:15" x14ac:dyDescent="0.2">
      <c r="A269" s="55">
        <v>324</v>
      </c>
      <c r="B269" s="56" t="s">
        <v>212</v>
      </c>
      <c r="C269" s="57">
        <v>0</v>
      </c>
      <c r="D269" s="57">
        <f t="shared" ref="D269:K269" si="297">(SUM(D270))</f>
        <v>132.72280841462606</v>
      </c>
      <c r="E269" s="57">
        <f t="shared" si="297"/>
        <v>132.72280841462606</v>
      </c>
      <c r="F269" s="57">
        <f t="shared" si="297"/>
        <v>132.72280841462606</v>
      </c>
      <c r="G269" s="57">
        <f t="shared" si="297"/>
        <v>132.72280841462606</v>
      </c>
      <c r="H269" s="57">
        <f t="shared" si="297"/>
        <v>132.72280841462606</v>
      </c>
      <c r="I269" s="57">
        <f t="shared" si="297"/>
        <v>132.72280841462606</v>
      </c>
      <c r="J269" s="57">
        <f t="shared" si="297"/>
        <v>132.72280841462606</v>
      </c>
      <c r="K269" s="57">
        <f t="shared" si="297"/>
        <v>132.72280841462606</v>
      </c>
      <c r="L269" s="57">
        <f t="shared" ref="L269:O269" si="298">SUM(L270)</f>
        <v>0</v>
      </c>
      <c r="M269" s="57">
        <f t="shared" si="298"/>
        <v>0</v>
      </c>
      <c r="N269" s="57">
        <f t="shared" si="298"/>
        <v>0</v>
      </c>
      <c r="O269" s="57">
        <f t="shared" si="298"/>
        <v>0</v>
      </c>
    </row>
    <row r="270" spans="1:15" x14ac:dyDescent="0.2">
      <c r="A270" s="59">
        <v>3241</v>
      </c>
      <c r="B270" s="60" t="s">
        <v>212</v>
      </c>
      <c r="C270" s="61">
        <v>0</v>
      </c>
      <c r="D270" s="61">
        <v>132.72280841462606</v>
      </c>
      <c r="E270" s="61">
        <v>132.72280841462606</v>
      </c>
      <c r="F270" s="61">
        <v>132.72280841462606</v>
      </c>
      <c r="G270" s="61">
        <v>132.72280841462606</v>
      </c>
      <c r="H270" s="61">
        <v>132.72280841462606</v>
      </c>
      <c r="I270" s="61">
        <v>132.72280841462606</v>
      </c>
      <c r="J270" s="61">
        <v>132.72280841462606</v>
      </c>
      <c r="K270" s="61">
        <v>132.72280841462606</v>
      </c>
      <c r="L270" s="61"/>
      <c r="M270" s="61"/>
      <c r="N270" s="61"/>
      <c r="O270" s="61"/>
    </row>
    <row r="271" spans="1:15" ht="25.5" x14ac:dyDescent="0.2">
      <c r="A271" s="55">
        <v>329</v>
      </c>
      <c r="B271" s="56" t="s">
        <v>150</v>
      </c>
      <c r="C271" s="57">
        <f t="shared" ref="C271:F271" si="299">(SUM(C273,C277))</f>
        <v>1028.8</v>
      </c>
      <c r="D271" s="57">
        <f t="shared" si="299"/>
        <v>1327.2280841462605</v>
      </c>
      <c r="E271" s="57">
        <f t="shared" si="299"/>
        <v>1327.2280841462605</v>
      </c>
      <c r="F271" s="57">
        <f t="shared" si="299"/>
        <v>1327.2280841462605</v>
      </c>
      <c r="G271" s="57">
        <f t="shared" ref="G271" si="300">(SUM(G273,G277))</f>
        <v>1327.2280841462605</v>
      </c>
      <c r="H271" s="57">
        <f t="shared" ref="H271" si="301">(SUM(H273,H277))</f>
        <v>1327.2280841462605</v>
      </c>
      <c r="I271" s="57">
        <f>(SUM(I273:I277))</f>
        <v>1727.2252757316344</v>
      </c>
      <c r="J271" s="57">
        <f>(SUM(J273:J277))</f>
        <v>1727.2252757316344</v>
      </c>
      <c r="K271" s="57">
        <f>(SUM(K273:K277))</f>
        <v>1727.2252757316344</v>
      </c>
      <c r="L271" s="57">
        <f>SUM(L277)</f>
        <v>0</v>
      </c>
      <c r="M271" s="57">
        <f>SUM(M277)</f>
        <v>0</v>
      </c>
      <c r="N271" s="57">
        <f>SUM(N277)</f>
        <v>0</v>
      </c>
      <c r="O271" s="57">
        <f>SUM(O277)</f>
        <v>0</v>
      </c>
    </row>
    <row r="272" spans="1:15" s="58" customFormat="1" x14ac:dyDescent="0.2">
      <c r="A272" s="59">
        <v>3293</v>
      </c>
      <c r="B272" s="60" t="s">
        <v>151</v>
      </c>
      <c r="C272" s="61">
        <f>(D272+E272+J272+K272+L272+M272+N272+O272)</f>
        <v>0</v>
      </c>
      <c r="D272" s="57">
        <v>0</v>
      </c>
      <c r="E272" s="57">
        <v>0</v>
      </c>
      <c r="F272" s="57">
        <v>0</v>
      </c>
      <c r="G272" s="57">
        <v>0</v>
      </c>
      <c r="H272" s="57">
        <v>0</v>
      </c>
      <c r="I272" s="57">
        <v>0</v>
      </c>
      <c r="J272" s="57">
        <v>0</v>
      </c>
      <c r="K272" s="57">
        <v>0</v>
      </c>
      <c r="L272" s="57"/>
      <c r="M272" s="57"/>
      <c r="N272" s="57"/>
      <c r="O272" s="57"/>
    </row>
    <row r="273" spans="1:15" s="58" customFormat="1" x14ac:dyDescent="0.2">
      <c r="A273" s="59">
        <v>3292</v>
      </c>
      <c r="B273" s="60" t="s">
        <v>106</v>
      </c>
      <c r="C273" s="191">
        <v>305</v>
      </c>
      <c r="D273" s="57">
        <v>1194.5052757316344</v>
      </c>
      <c r="E273" s="57">
        <v>1194.5052757316344</v>
      </c>
      <c r="F273" s="57">
        <v>1194.5052757316344</v>
      </c>
      <c r="G273" s="57">
        <v>1194.5052757316344</v>
      </c>
      <c r="H273" s="57">
        <v>1194.5052757316344</v>
      </c>
      <c r="I273" s="57">
        <v>1194.5052757316344</v>
      </c>
      <c r="J273" s="57">
        <v>1194.5052757316344</v>
      </c>
      <c r="K273" s="57">
        <v>1194.5052757316344</v>
      </c>
      <c r="L273" s="57"/>
      <c r="M273" s="57"/>
      <c r="N273" s="57"/>
      <c r="O273" s="57"/>
    </row>
    <row r="274" spans="1:15" s="58" customFormat="1" x14ac:dyDescent="0.2">
      <c r="A274" s="59">
        <v>3294</v>
      </c>
      <c r="B274" s="60" t="s">
        <v>107</v>
      </c>
      <c r="C274" s="181">
        <v>0</v>
      </c>
      <c r="D274" s="57">
        <v>0</v>
      </c>
      <c r="E274" s="57">
        <v>0</v>
      </c>
      <c r="F274" s="57">
        <v>0</v>
      </c>
      <c r="G274" s="57">
        <v>0</v>
      </c>
      <c r="H274" s="57">
        <v>0</v>
      </c>
      <c r="I274" s="153">
        <v>200</v>
      </c>
      <c r="J274" s="153">
        <v>200</v>
      </c>
      <c r="K274" s="153">
        <v>200</v>
      </c>
      <c r="L274" s="57"/>
      <c r="M274" s="57"/>
      <c r="N274" s="57"/>
      <c r="O274" s="57"/>
    </row>
    <row r="275" spans="1:15" s="58" customFormat="1" x14ac:dyDescent="0.2">
      <c r="A275" s="59">
        <v>3295</v>
      </c>
      <c r="B275" s="60" t="s">
        <v>213</v>
      </c>
      <c r="C275" s="181">
        <f>(D275+E275+J275+K275+L275+M275+N275+O275)</f>
        <v>0</v>
      </c>
      <c r="D275" s="57">
        <v>0</v>
      </c>
      <c r="E275" s="61">
        <v>0</v>
      </c>
      <c r="F275" s="61">
        <v>0</v>
      </c>
      <c r="G275" s="61">
        <v>0</v>
      </c>
      <c r="H275" s="61">
        <v>0</v>
      </c>
      <c r="I275" s="61">
        <v>0</v>
      </c>
      <c r="J275" s="61">
        <v>0</v>
      </c>
      <c r="K275" s="61">
        <v>0</v>
      </c>
      <c r="L275" s="57"/>
      <c r="M275" s="57"/>
      <c r="N275" s="57"/>
      <c r="O275" s="57"/>
    </row>
    <row r="276" spans="1:15" s="58" customFormat="1" x14ac:dyDescent="0.2">
      <c r="A276" s="59">
        <v>3296</v>
      </c>
      <c r="B276" s="60" t="s">
        <v>214</v>
      </c>
      <c r="C276" s="181">
        <f>(D276+E276+J276+K276+L276+M276+N276+O276)</f>
        <v>0</v>
      </c>
      <c r="D276" s="57">
        <v>0</v>
      </c>
      <c r="E276" s="61">
        <v>0</v>
      </c>
      <c r="F276" s="61">
        <v>0</v>
      </c>
      <c r="G276" s="61">
        <v>0</v>
      </c>
      <c r="H276" s="61">
        <v>0</v>
      </c>
      <c r="I276" s="61">
        <v>0</v>
      </c>
      <c r="J276" s="61">
        <v>0</v>
      </c>
      <c r="K276" s="61">
        <v>0</v>
      </c>
      <c r="L276" s="57"/>
      <c r="M276" s="57"/>
      <c r="N276" s="57"/>
      <c r="O276" s="57"/>
    </row>
    <row r="277" spans="1:15" s="58" customFormat="1" x14ac:dyDescent="0.2">
      <c r="A277" s="59">
        <v>3299</v>
      </c>
      <c r="B277" s="60" t="s">
        <v>150</v>
      </c>
      <c r="C277" s="181">
        <v>723.8</v>
      </c>
      <c r="D277" s="61">
        <v>132.72280841462606</v>
      </c>
      <c r="E277" s="61">
        <v>132.72280841462606</v>
      </c>
      <c r="F277" s="61">
        <v>132.72280841462606</v>
      </c>
      <c r="G277" s="61">
        <v>132.72280841462606</v>
      </c>
      <c r="H277" s="61">
        <v>132.72280841462606</v>
      </c>
      <c r="I277" s="152">
        <v>332.72</v>
      </c>
      <c r="J277" s="152">
        <v>332.72</v>
      </c>
      <c r="K277" s="152">
        <v>332.72</v>
      </c>
      <c r="L277" s="61">
        <v>0</v>
      </c>
      <c r="M277" s="61">
        <v>0</v>
      </c>
      <c r="N277" s="61"/>
      <c r="O277" s="61"/>
    </row>
    <row r="278" spans="1:15" s="58" customFormat="1" x14ac:dyDescent="0.2">
      <c r="A278" s="55">
        <v>34</v>
      </c>
      <c r="B278" s="56" t="s">
        <v>110</v>
      </c>
      <c r="C278" s="57">
        <v>96.97</v>
      </c>
      <c r="D278" s="61">
        <v>0</v>
      </c>
      <c r="E278" s="57">
        <f t="shared" ref="E278:K278" si="302">(E279)</f>
        <v>0</v>
      </c>
      <c r="F278" s="57">
        <f t="shared" si="302"/>
        <v>0</v>
      </c>
      <c r="G278" s="57">
        <f t="shared" si="302"/>
        <v>0</v>
      </c>
      <c r="H278" s="57">
        <f t="shared" si="302"/>
        <v>100</v>
      </c>
      <c r="I278" s="57">
        <f t="shared" si="302"/>
        <v>200</v>
      </c>
      <c r="J278" s="57">
        <f t="shared" si="302"/>
        <v>200</v>
      </c>
      <c r="K278" s="57">
        <f t="shared" si="302"/>
        <v>200</v>
      </c>
      <c r="L278" s="61"/>
      <c r="M278" s="61"/>
      <c r="N278" s="61"/>
      <c r="O278" s="61"/>
    </row>
    <row r="279" spans="1:15" s="84" customFormat="1" ht="12.75" customHeight="1" x14ac:dyDescent="0.2">
      <c r="A279" s="55">
        <v>343</v>
      </c>
      <c r="B279" s="56" t="s">
        <v>155</v>
      </c>
      <c r="C279" s="57">
        <v>96.97</v>
      </c>
      <c r="D279" s="61">
        <v>0</v>
      </c>
      <c r="E279" s="57">
        <f t="shared" ref="E279:I279" si="303">(E280+E284)</f>
        <v>0</v>
      </c>
      <c r="F279" s="57">
        <f t="shared" si="303"/>
        <v>0</v>
      </c>
      <c r="G279" s="57">
        <f t="shared" si="303"/>
        <v>0</v>
      </c>
      <c r="H279" s="57">
        <f t="shared" ref="H279" si="304">(H280+H284)</f>
        <v>100</v>
      </c>
      <c r="I279" s="57">
        <f t="shared" si="303"/>
        <v>200</v>
      </c>
      <c r="J279" s="57">
        <f t="shared" ref="J279:K279" si="305">(J280+J284)</f>
        <v>200</v>
      </c>
      <c r="K279" s="57">
        <f t="shared" si="305"/>
        <v>200</v>
      </c>
      <c r="L279" s="61"/>
      <c r="M279" s="61"/>
      <c r="N279" s="61"/>
      <c r="O279" s="61"/>
    </row>
    <row r="280" spans="1:15" s="84" customFormat="1" ht="25.5" x14ac:dyDescent="0.2">
      <c r="A280" s="59">
        <v>3431</v>
      </c>
      <c r="B280" s="60" t="s">
        <v>215</v>
      </c>
      <c r="C280" s="61">
        <v>96.97</v>
      </c>
      <c r="D280" s="61">
        <v>0</v>
      </c>
      <c r="E280" s="61">
        <v>0</v>
      </c>
      <c r="F280" s="61">
        <v>0</v>
      </c>
      <c r="G280" s="61">
        <v>0</v>
      </c>
      <c r="H280" s="61">
        <v>100</v>
      </c>
      <c r="I280" s="152">
        <v>200</v>
      </c>
      <c r="J280" s="152">
        <v>200</v>
      </c>
      <c r="K280" s="152">
        <v>200</v>
      </c>
      <c r="L280" s="61"/>
      <c r="M280" s="61"/>
      <c r="N280" s="61"/>
      <c r="O280" s="61"/>
    </row>
    <row r="281" spans="1:15" s="84" customFormat="1" x14ac:dyDescent="0.2">
      <c r="A281" s="55">
        <v>38</v>
      </c>
      <c r="B281" s="56" t="s">
        <v>216</v>
      </c>
      <c r="C281" s="57">
        <f>(D281+E281+J281+K281+L281+M281+N281+O281)</f>
        <v>0</v>
      </c>
      <c r="D281" s="61">
        <v>0</v>
      </c>
      <c r="E281" s="57">
        <f t="shared" ref="E281:K281" si="306">(E282)</f>
        <v>0</v>
      </c>
      <c r="F281" s="57">
        <f t="shared" si="306"/>
        <v>0</v>
      </c>
      <c r="G281" s="57">
        <f t="shared" si="306"/>
        <v>0</v>
      </c>
      <c r="H281" s="57">
        <f t="shared" si="306"/>
        <v>0</v>
      </c>
      <c r="I281" s="57">
        <f t="shared" si="306"/>
        <v>0</v>
      </c>
      <c r="J281" s="57">
        <f t="shared" si="306"/>
        <v>0</v>
      </c>
      <c r="K281" s="57">
        <f t="shared" si="306"/>
        <v>0</v>
      </c>
      <c r="L281" s="61"/>
      <c r="M281" s="61"/>
      <c r="N281" s="61"/>
      <c r="O281" s="61"/>
    </row>
    <row r="282" spans="1:15" s="84" customFormat="1" x14ac:dyDescent="0.2">
      <c r="A282" s="55">
        <v>381</v>
      </c>
      <c r="B282" s="56" t="s">
        <v>63</v>
      </c>
      <c r="C282" s="57">
        <f>(D282+E282+J282+K282+L282+M282+N282+O282)</f>
        <v>0</v>
      </c>
      <c r="D282" s="61">
        <v>0</v>
      </c>
      <c r="E282" s="57">
        <v>0</v>
      </c>
      <c r="F282" s="57">
        <v>0</v>
      </c>
      <c r="G282" s="57">
        <v>0</v>
      </c>
      <c r="H282" s="57">
        <v>0</v>
      </c>
      <c r="I282" s="57">
        <v>0</v>
      </c>
      <c r="J282" s="57">
        <v>0</v>
      </c>
      <c r="K282" s="57">
        <v>0</v>
      </c>
      <c r="L282" s="61"/>
      <c r="M282" s="61"/>
      <c r="N282" s="61"/>
      <c r="O282" s="61"/>
    </row>
    <row r="283" spans="1:15" s="84" customFormat="1" x14ac:dyDescent="0.2">
      <c r="A283" s="59">
        <v>3811</v>
      </c>
      <c r="B283" s="60" t="s">
        <v>63</v>
      </c>
      <c r="C283" s="61">
        <v>0</v>
      </c>
      <c r="D283" s="61">
        <v>0</v>
      </c>
      <c r="E283" s="61">
        <v>0</v>
      </c>
      <c r="F283" s="61">
        <v>0</v>
      </c>
      <c r="G283" s="61">
        <v>0</v>
      </c>
      <c r="H283" s="61">
        <v>0</v>
      </c>
      <c r="I283" s="61">
        <v>0</v>
      </c>
      <c r="J283" s="61">
        <v>0</v>
      </c>
      <c r="K283" s="61">
        <v>0</v>
      </c>
      <c r="L283" s="61"/>
      <c r="M283" s="61"/>
      <c r="N283" s="61"/>
      <c r="O283" s="61"/>
    </row>
    <row r="284" spans="1:15" s="84" customFormat="1" x14ac:dyDescent="0.2">
      <c r="A284" s="82">
        <v>0</v>
      </c>
      <c r="B284" s="83">
        <v>0</v>
      </c>
      <c r="C284" s="61">
        <f>(D284+E284+J284+K284+L284+M284+N284+O284)</f>
        <v>0</v>
      </c>
      <c r="D284" s="61">
        <v>0</v>
      </c>
      <c r="E284" s="61">
        <v>0</v>
      </c>
      <c r="F284" s="61">
        <v>0</v>
      </c>
      <c r="G284" s="61">
        <v>0</v>
      </c>
      <c r="H284" s="61">
        <v>0</v>
      </c>
      <c r="I284" s="61">
        <v>0</v>
      </c>
      <c r="J284" s="61">
        <v>0</v>
      </c>
      <c r="K284" s="61">
        <v>0</v>
      </c>
      <c r="L284" s="61"/>
      <c r="M284" s="61"/>
      <c r="N284" s="61"/>
      <c r="O284" s="61"/>
    </row>
    <row r="285" spans="1:15" s="58" customFormat="1" ht="25.5" x14ac:dyDescent="0.2">
      <c r="A285" s="80" t="s">
        <v>219</v>
      </c>
      <c r="B285" s="52" t="s">
        <v>220</v>
      </c>
      <c r="C285" s="79">
        <f t="shared" ref="C285:F285" si="307">(SUM(C287))</f>
        <v>11664.14</v>
      </c>
      <c r="D285" s="79">
        <f t="shared" si="307"/>
        <v>1327.2280841462605</v>
      </c>
      <c r="E285" s="79">
        <f t="shared" si="307"/>
        <v>1327.2280841462605</v>
      </c>
      <c r="F285" s="79">
        <f t="shared" si="307"/>
        <v>1327.22</v>
      </c>
      <c r="G285" s="79">
        <f t="shared" ref="G285:I285" si="308">(SUM(G287))</f>
        <v>7327.2254462804431</v>
      </c>
      <c r="H285" s="79">
        <f t="shared" ref="H285" si="309">(SUM(H287))</f>
        <v>7663.6114042073132</v>
      </c>
      <c r="I285" s="79">
        <f t="shared" si="308"/>
        <v>7663.6114042073132</v>
      </c>
      <c r="J285" s="79">
        <f t="shared" ref="J285:K285" si="310">(SUM(J287))</f>
        <v>7663.6114042073132</v>
      </c>
      <c r="K285" s="79">
        <f t="shared" si="310"/>
        <v>7663.6114042073132</v>
      </c>
      <c r="L285" s="53"/>
      <c r="M285" s="53"/>
      <c r="N285" s="53"/>
      <c r="O285" s="53"/>
    </row>
    <row r="286" spans="1:15" s="58" customFormat="1" x14ac:dyDescent="0.2">
      <c r="A286" s="55">
        <v>3</v>
      </c>
      <c r="B286" s="56" t="s">
        <v>22</v>
      </c>
      <c r="C286" s="57">
        <f t="shared" ref="C286:K286" si="311">(SUM(C287))</f>
        <v>11664.14</v>
      </c>
      <c r="D286" s="57">
        <f t="shared" si="311"/>
        <v>1327.2280841462605</v>
      </c>
      <c r="E286" s="57">
        <f t="shared" si="311"/>
        <v>1327.2280841462605</v>
      </c>
      <c r="F286" s="57">
        <f t="shared" si="311"/>
        <v>1327.22</v>
      </c>
      <c r="G286" s="57">
        <f t="shared" si="311"/>
        <v>7327.2254462804431</v>
      </c>
      <c r="H286" s="57">
        <f t="shared" si="311"/>
        <v>7663.6114042073132</v>
      </c>
      <c r="I286" s="57">
        <f t="shared" si="311"/>
        <v>7663.6114042073132</v>
      </c>
      <c r="J286" s="57">
        <f t="shared" si="311"/>
        <v>7663.6114042073132</v>
      </c>
      <c r="K286" s="57">
        <f t="shared" si="311"/>
        <v>7663.6114042073132</v>
      </c>
      <c r="L286" s="57">
        <f t="shared" ref="L286:O286" si="312">SUM(L287)</f>
        <v>0</v>
      </c>
      <c r="M286" s="57">
        <f t="shared" si="312"/>
        <v>0</v>
      </c>
      <c r="N286" s="57">
        <f t="shared" si="312"/>
        <v>0</v>
      </c>
      <c r="O286" s="57">
        <f t="shared" si="312"/>
        <v>0</v>
      </c>
    </row>
    <row r="287" spans="1:15" s="58" customFormat="1" x14ac:dyDescent="0.2">
      <c r="A287" s="55">
        <v>32</v>
      </c>
      <c r="B287" s="56" t="s">
        <v>30</v>
      </c>
      <c r="C287" s="57">
        <f>(SUM(C288+C292+C299+C305+C306+C316))</f>
        <v>11664.14</v>
      </c>
      <c r="D287" s="57">
        <f>(SUM(D288+D292+D299+D305+D306+D316))</f>
        <v>1327.2280841462605</v>
      </c>
      <c r="E287" s="57">
        <f>(SUM(E288+E292+E299+E305+E306+E316))</f>
        <v>1327.2280841462605</v>
      </c>
      <c r="F287" s="57">
        <v>1327.22</v>
      </c>
      <c r="G287" s="57">
        <f>(SUM(G288+G292+G299+G305+G306+G316))</f>
        <v>7327.2254462804431</v>
      </c>
      <c r="H287" s="57">
        <f>(SUM(H288+H292+H299+H305+H306+H316))</f>
        <v>7663.6114042073132</v>
      </c>
      <c r="I287" s="57">
        <f>(SUM(I288+I292+I299+I305+I306+I316))</f>
        <v>7663.6114042073132</v>
      </c>
      <c r="J287" s="57">
        <f>(SUM(J288+J292+J299+J305+J306+J316))</f>
        <v>7663.6114042073132</v>
      </c>
      <c r="K287" s="57">
        <f>(SUM(K288+K292+K299+K305+K306+K316))</f>
        <v>7663.6114042073132</v>
      </c>
      <c r="L287" s="57">
        <f>SUM(L288+L292+L299+L306)</f>
        <v>0</v>
      </c>
      <c r="M287" s="57">
        <f>SUM(M288+M292+M299+M306)</f>
        <v>0</v>
      </c>
      <c r="N287" s="57">
        <f>SUM(N288+N292+N299+N306)</f>
        <v>0</v>
      </c>
      <c r="O287" s="57">
        <f>SUM(O288+O292+O299+O306)</f>
        <v>0</v>
      </c>
    </row>
    <row r="288" spans="1:15" s="58" customFormat="1" x14ac:dyDescent="0.2">
      <c r="A288" s="55">
        <v>321</v>
      </c>
      <c r="B288" s="56" t="s">
        <v>84</v>
      </c>
      <c r="C288" s="57">
        <f t="shared" ref="C288:G288" si="313">(SUM(C289:C290))</f>
        <v>690</v>
      </c>
      <c r="D288" s="57">
        <f t="shared" si="313"/>
        <v>663.61404207313024</v>
      </c>
      <c r="E288" s="57">
        <f t="shared" si="313"/>
        <v>663.61404207313024</v>
      </c>
      <c r="F288" s="57">
        <f t="shared" si="313"/>
        <v>663.61404207313024</v>
      </c>
      <c r="G288" s="57">
        <f t="shared" si="313"/>
        <v>663.61404207313024</v>
      </c>
      <c r="H288" s="57">
        <f t="shared" ref="H288" si="314">(SUM(H289:H290))</f>
        <v>1000</v>
      </c>
      <c r="I288" s="57">
        <f t="shared" ref="I288" si="315">(SUM(I289:I290))</f>
        <v>1000</v>
      </c>
      <c r="J288" s="57">
        <f t="shared" ref="J288:K288" si="316">(SUM(J289:J290))</f>
        <v>1000</v>
      </c>
      <c r="K288" s="57">
        <f t="shared" si="316"/>
        <v>1000</v>
      </c>
      <c r="L288" s="57">
        <f>SUM(L289)</f>
        <v>0</v>
      </c>
      <c r="M288" s="57">
        <f>SUM(M289)</f>
        <v>0</v>
      </c>
      <c r="N288" s="57">
        <f>SUM(N289)</f>
        <v>0</v>
      </c>
      <c r="O288" s="57">
        <f>SUM(O289)</f>
        <v>0</v>
      </c>
    </row>
    <row r="289" spans="1:15" s="84" customFormat="1" x14ac:dyDescent="0.2">
      <c r="A289" s="59">
        <v>3211</v>
      </c>
      <c r="B289" s="60" t="s">
        <v>85</v>
      </c>
      <c r="C289" s="181">
        <v>690</v>
      </c>
      <c r="D289" s="61">
        <v>663.61404207313024</v>
      </c>
      <c r="E289" s="61">
        <v>663.61404207313024</v>
      </c>
      <c r="F289" s="61">
        <v>663.61404207313024</v>
      </c>
      <c r="G289" s="61">
        <v>663.61404207313024</v>
      </c>
      <c r="H289" s="61">
        <v>1000</v>
      </c>
      <c r="I289" s="61">
        <v>1000</v>
      </c>
      <c r="J289" s="61">
        <v>1000</v>
      </c>
      <c r="K289" s="61">
        <v>1000</v>
      </c>
      <c r="L289" s="61"/>
      <c r="M289" s="61"/>
      <c r="N289" s="61"/>
      <c r="O289" s="61"/>
    </row>
    <row r="290" spans="1:15" s="84" customFormat="1" x14ac:dyDescent="0.2">
      <c r="A290" s="59">
        <v>3213</v>
      </c>
      <c r="B290" s="60" t="s">
        <v>138</v>
      </c>
      <c r="C290" s="61">
        <v>0</v>
      </c>
      <c r="D290" s="61">
        <v>0</v>
      </c>
      <c r="E290" s="61">
        <v>0</v>
      </c>
      <c r="F290" s="61">
        <v>0</v>
      </c>
      <c r="G290" s="61">
        <v>0</v>
      </c>
      <c r="H290" s="61">
        <v>0</v>
      </c>
      <c r="I290" s="61">
        <v>0</v>
      </c>
      <c r="J290" s="61">
        <v>0</v>
      </c>
      <c r="K290" s="61">
        <v>0</v>
      </c>
      <c r="L290" s="61"/>
      <c r="M290" s="61"/>
      <c r="N290" s="61"/>
      <c r="O290" s="61"/>
    </row>
    <row r="291" spans="1:15" s="84" customFormat="1" x14ac:dyDescent="0.2">
      <c r="A291" s="59">
        <v>3214</v>
      </c>
      <c r="B291" s="60" t="s">
        <v>139</v>
      </c>
      <c r="C291" s="61">
        <f>(D291+E291+J291+K291+L291+M291+N291+O291)</f>
        <v>0</v>
      </c>
      <c r="D291" s="61">
        <v>0</v>
      </c>
      <c r="E291" s="61">
        <v>0</v>
      </c>
      <c r="F291" s="61">
        <v>0</v>
      </c>
      <c r="G291" s="61">
        <v>0</v>
      </c>
      <c r="H291" s="61">
        <v>0</v>
      </c>
      <c r="I291" s="61">
        <v>0</v>
      </c>
      <c r="J291" s="61">
        <v>0</v>
      </c>
      <c r="K291" s="61">
        <v>0</v>
      </c>
      <c r="L291" s="61"/>
      <c r="M291" s="61"/>
      <c r="N291" s="61"/>
      <c r="O291" s="61"/>
    </row>
    <row r="292" spans="1:15" s="84" customFormat="1" x14ac:dyDescent="0.2">
      <c r="A292" s="55">
        <v>322</v>
      </c>
      <c r="B292" s="56" t="s">
        <v>140</v>
      </c>
      <c r="C292" s="57">
        <f t="shared" ref="C292:I292" si="317">(C293+C297)</f>
        <v>125.37</v>
      </c>
      <c r="D292" s="57">
        <f>(SUM(D293:D297))</f>
        <v>597.25263786581718</v>
      </c>
      <c r="E292" s="57">
        <f t="shared" si="317"/>
        <v>597.25263786581718</v>
      </c>
      <c r="F292" s="57">
        <f t="shared" si="317"/>
        <v>447.25</v>
      </c>
      <c r="G292" s="57">
        <f t="shared" si="317"/>
        <v>447.25</v>
      </c>
      <c r="H292" s="57">
        <f t="shared" ref="H292" si="318">(H293+H297)</f>
        <v>447.25</v>
      </c>
      <c r="I292" s="57">
        <f t="shared" si="317"/>
        <v>447.25</v>
      </c>
      <c r="J292" s="57">
        <f t="shared" ref="J292:K292" si="319">(J293+J297)</f>
        <v>447.25</v>
      </c>
      <c r="K292" s="57">
        <f t="shared" si="319"/>
        <v>447.25</v>
      </c>
      <c r="L292" s="57">
        <f>SUM(L295)</f>
        <v>0</v>
      </c>
      <c r="M292" s="57">
        <f>SUM(M293:M298)</f>
        <v>0</v>
      </c>
      <c r="N292" s="57">
        <f>SUM(N295)</f>
        <v>0</v>
      </c>
      <c r="O292" s="57">
        <f>SUM(O295)</f>
        <v>0</v>
      </c>
    </row>
    <row r="293" spans="1:15" s="84" customFormat="1" x14ac:dyDescent="0.2">
      <c r="A293" s="59">
        <v>3221</v>
      </c>
      <c r="B293" s="60" t="s">
        <v>208</v>
      </c>
      <c r="C293" s="61">
        <v>125.37</v>
      </c>
      <c r="D293" s="57">
        <v>597.25263786581718</v>
      </c>
      <c r="E293" s="57">
        <v>597.25263786581718</v>
      </c>
      <c r="F293" s="57">
        <v>447.25</v>
      </c>
      <c r="G293" s="57">
        <v>447.25</v>
      </c>
      <c r="H293" s="57">
        <v>447.25</v>
      </c>
      <c r="I293" s="57">
        <v>447.25</v>
      </c>
      <c r="J293" s="57">
        <v>447.25</v>
      </c>
      <c r="K293" s="57">
        <v>447.25</v>
      </c>
      <c r="L293" s="57"/>
      <c r="M293" s="61"/>
      <c r="N293" s="57"/>
      <c r="O293" s="57"/>
    </row>
    <row r="294" spans="1:15" x14ac:dyDescent="0.2">
      <c r="A294" s="59">
        <v>3222</v>
      </c>
      <c r="B294" s="60" t="s">
        <v>90</v>
      </c>
      <c r="C294" s="61">
        <f>(D294+E294+J294+K294+L294+M294+N294+O294)</f>
        <v>0</v>
      </c>
      <c r="D294" s="57">
        <v>0</v>
      </c>
      <c r="E294" s="57">
        <v>0</v>
      </c>
      <c r="F294" s="57">
        <v>0</v>
      </c>
      <c r="G294" s="57">
        <v>0</v>
      </c>
      <c r="H294" s="57">
        <v>0</v>
      </c>
      <c r="I294" s="57">
        <v>0</v>
      </c>
      <c r="J294" s="57">
        <v>0</v>
      </c>
      <c r="K294" s="57">
        <v>0</v>
      </c>
      <c r="L294" s="57"/>
      <c r="M294" s="57"/>
      <c r="N294" s="57"/>
      <c r="O294" s="57"/>
    </row>
    <row r="295" spans="1:15" s="58" customFormat="1" x14ac:dyDescent="0.2">
      <c r="A295" s="59">
        <v>3223</v>
      </c>
      <c r="B295" s="60" t="s">
        <v>91</v>
      </c>
      <c r="C295" s="61">
        <v>0</v>
      </c>
      <c r="D295" s="61">
        <v>0</v>
      </c>
      <c r="E295" s="61">
        <v>0</v>
      </c>
      <c r="F295" s="61">
        <v>0</v>
      </c>
      <c r="G295" s="61">
        <v>0</v>
      </c>
      <c r="H295" s="61">
        <v>0</v>
      </c>
      <c r="I295" s="61">
        <v>0</v>
      </c>
      <c r="J295" s="61">
        <v>0</v>
      </c>
      <c r="K295" s="61">
        <v>0</v>
      </c>
      <c r="L295" s="61"/>
      <c r="M295" s="61"/>
      <c r="N295" s="61"/>
      <c r="O295" s="61"/>
    </row>
    <row r="296" spans="1:15" s="58" customFormat="1" x14ac:dyDescent="0.2">
      <c r="A296" s="59">
        <v>3224</v>
      </c>
      <c r="B296" s="60" t="s">
        <v>209</v>
      </c>
      <c r="C296" s="61">
        <v>0</v>
      </c>
      <c r="D296" s="61">
        <v>0</v>
      </c>
      <c r="E296" s="61">
        <v>0</v>
      </c>
      <c r="F296" s="61">
        <v>0</v>
      </c>
      <c r="G296" s="61">
        <v>0</v>
      </c>
      <c r="H296" s="61">
        <v>0</v>
      </c>
      <c r="I296" s="61">
        <v>0</v>
      </c>
      <c r="J296" s="61">
        <v>0</v>
      </c>
      <c r="K296" s="61">
        <v>0</v>
      </c>
      <c r="L296" s="61"/>
      <c r="M296" s="61"/>
      <c r="N296" s="61"/>
      <c r="O296" s="61"/>
    </row>
    <row r="297" spans="1:15" s="58" customFormat="1" x14ac:dyDescent="0.2">
      <c r="A297" s="59">
        <v>3225</v>
      </c>
      <c r="B297" s="60" t="s">
        <v>175</v>
      </c>
      <c r="C297" s="61">
        <v>0</v>
      </c>
      <c r="D297" s="61">
        <v>0</v>
      </c>
      <c r="E297" s="61">
        <v>0</v>
      </c>
      <c r="F297" s="61">
        <v>0</v>
      </c>
      <c r="G297" s="61">
        <v>0</v>
      </c>
      <c r="H297" s="61">
        <v>0</v>
      </c>
      <c r="I297" s="61">
        <v>0</v>
      </c>
      <c r="J297" s="61">
        <v>0</v>
      </c>
      <c r="K297" s="61">
        <v>0</v>
      </c>
      <c r="L297" s="61"/>
      <c r="M297" s="61"/>
      <c r="N297" s="61"/>
      <c r="O297" s="61"/>
    </row>
    <row r="298" spans="1:15" s="58" customFormat="1" x14ac:dyDescent="0.2">
      <c r="A298" s="59">
        <v>3227</v>
      </c>
      <c r="B298" s="60" t="s">
        <v>94</v>
      </c>
      <c r="C298" s="61">
        <f>(D298+E298+J298+K298+L298+M298+N298+O298)</f>
        <v>0</v>
      </c>
      <c r="D298" s="61">
        <v>0</v>
      </c>
      <c r="E298" s="61">
        <v>0</v>
      </c>
      <c r="F298" s="61">
        <v>0</v>
      </c>
      <c r="G298" s="61">
        <v>0</v>
      </c>
      <c r="H298" s="61">
        <v>0</v>
      </c>
      <c r="I298" s="61">
        <v>0</v>
      </c>
      <c r="J298" s="61">
        <v>0</v>
      </c>
      <c r="K298" s="61">
        <v>0</v>
      </c>
      <c r="L298" s="61"/>
      <c r="M298" s="61"/>
      <c r="N298" s="61"/>
      <c r="O298" s="61"/>
    </row>
    <row r="299" spans="1:15" s="58" customFormat="1" x14ac:dyDescent="0.2">
      <c r="A299" s="55">
        <v>323</v>
      </c>
      <c r="B299" s="56" t="s">
        <v>95</v>
      </c>
      <c r="C299" s="57">
        <f>(SUM(C301:C303))</f>
        <v>2418.5</v>
      </c>
      <c r="D299" s="57">
        <f>(SUM(D302:D303))</f>
        <v>0</v>
      </c>
      <c r="E299" s="57">
        <f t="shared" ref="E299:I299" si="320">(SUM(E302:E302))</f>
        <v>0</v>
      </c>
      <c r="F299" s="57">
        <f t="shared" si="320"/>
        <v>0</v>
      </c>
      <c r="G299" s="57">
        <f t="shared" si="320"/>
        <v>0</v>
      </c>
      <c r="H299" s="57">
        <f t="shared" ref="H299" si="321">(SUM(H302:H302))</f>
        <v>0</v>
      </c>
      <c r="I299" s="57">
        <f t="shared" si="320"/>
        <v>0</v>
      </c>
      <c r="J299" s="57">
        <f t="shared" ref="J299:K299" si="322">(SUM(J302:J302))</f>
        <v>0</v>
      </c>
      <c r="K299" s="57">
        <f t="shared" si="322"/>
        <v>0</v>
      </c>
      <c r="L299" s="57">
        <f>L301+L303</f>
        <v>0</v>
      </c>
      <c r="M299" s="57">
        <f>SUM(M302:M303)</f>
        <v>0</v>
      </c>
      <c r="N299" s="57">
        <f>SUM(N302:N302)</f>
        <v>0</v>
      </c>
      <c r="O299" s="57">
        <f>SUM(O302:O302)</f>
        <v>0</v>
      </c>
    </row>
    <row r="300" spans="1:15" s="58" customFormat="1" x14ac:dyDescent="0.2">
      <c r="A300" s="59">
        <v>3231</v>
      </c>
      <c r="B300" s="60" t="s">
        <v>145</v>
      </c>
      <c r="C300" s="61">
        <f>(D300+E300+J300+K300+L300+M300+N300+O300)</f>
        <v>0</v>
      </c>
      <c r="D300" s="61">
        <v>0</v>
      </c>
      <c r="E300" s="61">
        <v>0</v>
      </c>
      <c r="F300" s="61">
        <v>0</v>
      </c>
      <c r="G300" s="61">
        <v>0</v>
      </c>
      <c r="H300" s="61">
        <v>0</v>
      </c>
      <c r="I300" s="61">
        <v>0</v>
      </c>
      <c r="J300" s="61">
        <v>0</v>
      </c>
      <c r="K300" s="61">
        <v>0</v>
      </c>
      <c r="L300" s="61"/>
      <c r="M300" s="61"/>
      <c r="N300" s="61"/>
      <c r="O300" s="61"/>
    </row>
    <row r="301" spans="1:15" s="58" customFormat="1" x14ac:dyDescent="0.2">
      <c r="A301" s="59">
        <v>3232</v>
      </c>
      <c r="B301" s="60" t="s">
        <v>210</v>
      </c>
      <c r="C301" s="61">
        <v>36.5</v>
      </c>
      <c r="D301" s="61">
        <v>0</v>
      </c>
      <c r="E301" s="61">
        <v>0</v>
      </c>
      <c r="F301" s="61">
        <v>0</v>
      </c>
      <c r="G301" s="61">
        <v>0</v>
      </c>
      <c r="H301" s="61">
        <v>0</v>
      </c>
      <c r="I301" s="61">
        <v>0</v>
      </c>
      <c r="J301" s="61">
        <v>0</v>
      </c>
      <c r="K301" s="61">
        <v>0</v>
      </c>
      <c r="L301" s="61">
        <v>0</v>
      </c>
      <c r="M301" s="61"/>
      <c r="N301" s="61"/>
      <c r="O301" s="61"/>
    </row>
    <row r="302" spans="1:15" s="58" customFormat="1" x14ac:dyDescent="0.2">
      <c r="A302" s="59">
        <v>3234</v>
      </c>
      <c r="B302" s="60" t="s">
        <v>100</v>
      </c>
      <c r="C302" s="61">
        <f>(D302+E302+J302+K302+L302+M302+N302+O302)</f>
        <v>0</v>
      </c>
      <c r="D302" s="61">
        <v>0</v>
      </c>
      <c r="E302" s="61">
        <v>0</v>
      </c>
      <c r="F302" s="61">
        <v>0</v>
      </c>
      <c r="G302" s="61">
        <v>0</v>
      </c>
      <c r="H302" s="61">
        <v>0</v>
      </c>
      <c r="I302" s="61">
        <v>0</v>
      </c>
      <c r="J302" s="61">
        <v>0</v>
      </c>
      <c r="K302" s="61">
        <v>0</v>
      </c>
      <c r="L302" s="61"/>
      <c r="M302" s="61"/>
      <c r="N302" s="61"/>
      <c r="O302" s="61"/>
    </row>
    <row r="303" spans="1:15" s="84" customFormat="1" x14ac:dyDescent="0.2">
      <c r="A303" s="59">
        <v>3239</v>
      </c>
      <c r="B303" s="60" t="s">
        <v>104</v>
      </c>
      <c r="C303" s="181">
        <v>2382</v>
      </c>
      <c r="D303" s="61">
        <v>0</v>
      </c>
      <c r="E303" s="61">
        <v>0</v>
      </c>
      <c r="F303" s="61">
        <v>0</v>
      </c>
      <c r="G303" s="61">
        <v>0</v>
      </c>
      <c r="H303" s="61">
        <v>0</v>
      </c>
      <c r="I303" s="61">
        <v>0</v>
      </c>
      <c r="J303" s="61">
        <v>0</v>
      </c>
      <c r="K303" s="61">
        <v>0</v>
      </c>
      <c r="L303" s="61">
        <v>0</v>
      </c>
      <c r="M303" s="61">
        <v>0</v>
      </c>
      <c r="N303" s="61"/>
      <c r="O303" s="61"/>
    </row>
    <row r="304" spans="1:15" s="84" customFormat="1" x14ac:dyDescent="0.2">
      <c r="A304" s="55">
        <v>324</v>
      </c>
      <c r="B304" s="56" t="s">
        <v>212</v>
      </c>
      <c r="C304" s="57">
        <v>0</v>
      </c>
      <c r="D304" s="57">
        <f t="shared" ref="D304:K304" si="323">(SUM(D305))</f>
        <v>0</v>
      </c>
      <c r="E304" s="57">
        <f t="shared" si="323"/>
        <v>0</v>
      </c>
      <c r="F304" s="57">
        <f t="shared" si="323"/>
        <v>0</v>
      </c>
      <c r="G304" s="57">
        <f t="shared" si="323"/>
        <v>0</v>
      </c>
      <c r="H304" s="57">
        <f t="shared" si="323"/>
        <v>0</v>
      </c>
      <c r="I304" s="57">
        <f t="shared" si="323"/>
        <v>0</v>
      </c>
      <c r="J304" s="57">
        <f t="shared" si="323"/>
        <v>0</v>
      </c>
      <c r="K304" s="57">
        <f t="shared" si="323"/>
        <v>0</v>
      </c>
      <c r="L304" s="57">
        <f t="shared" ref="L304:O304" si="324">SUM(L305)</f>
        <v>0</v>
      </c>
      <c r="M304" s="57">
        <f t="shared" si="324"/>
        <v>0</v>
      </c>
      <c r="N304" s="57">
        <f t="shared" si="324"/>
        <v>0</v>
      </c>
      <c r="O304" s="57">
        <f t="shared" si="324"/>
        <v>0</v>
      </c>
    </row>
    <row r="305" spans="1:15" s="84" customFormat="1" x14ac:dyDescent="0.2">
      <c r="A305" s="59">
        <v>3241</v>
      </c>
      <c r="B305" s="60" t="s">
        <v>212</v>
      </c>
      <c r="C305" s="61">
        <v>0</v>
      </c>
      <c r="D305" s="61">
        <v>0</v>
      </c>
      <c r="E305" s="61">
        <v>0</v>
      </c>
      <c r="F305" s="61">
        <v>0</v>
      </c>
      <c r="G305" s="61">
        <v>0</v>
      </c>
      <c r="H305" s="61">
        <v>0</v>
      </c>
      <c r="I305" s="61">
        <v>0</v>
      </c>
      <c r="J305" s="61">
        <v>0</v>
      </c>
      <c r="K305" s="61">
        <v>0</v>
      </c>
      <c r="L305" s="61"/>
      <c r="M305" s="61"/>
      <c r="N305" s="61"/>
      <c r="O305" s="61"/>
    </row>
    <row r="306" spans="1:15" s="84" customFormat="1" ht="25.5" x14ac:dyDescent="0.2">
      <c r="A306" s="55">
        <v>329</v>
      </c>
      <c r="B306" s="56" t="s">
        <v>150</v>
      </c>
      <c r="C306" s="57">
        <v>8344.02</v>
      </c>
      <c r="D306" s="57">
        <f>(SUM(D309,D313))</f>
        <v>0</v>
      </c>
      <c r="E306" s="57">
        <f>(E311+E313+E312)</f>
        <v>0</v>
      </c>
      <c r="F306" s="57">
        <f>(F311+F313+F312)</f>
        <v>150</v>
      </c>
      <c r="G306" s="57">
        <f>(G307+G311+G313+G312)</f>
        <v>6150</v>
      </c>
      <c r="H306" s="57">
        <f>(H307+H311+H313+H312)</f>
        <v>6150</v>
      </c>
      <c r="I306" s="57">
        <f>(I307+I311+I313+I312)</f>
        <v>6150</v>
      </c>
      <c r="J306" s="57">
        <f>(J307+J311+J313+J312)</f>
        <v>6150</v>
      </c>
      <c r="K306" s="57">
        <f>(K307+K311+K313+K312)</f>
        <v>6150</v>
      </c>
      <c r="L306" s="57">
        <f>SUM(L313)</f>
        <v>0</v>
      </c>
      <c r="M306" s="57">
        <f>SUM(M313)</f>
        <v>0</v>
      </c>
      <c r="N306" s="57">
        <f>SUM(N313)</f>
        <v>0</v>
      </c>
      <c r="O306" s="57">
        <f>SUM(O313)</f>
        <v>0</v>
      </c>
    </row>
    <row r="307" spans="1:15" s="84" customFormat="1" x14ac:dyDescent="0.2">
      <c r="A307" s="55">
        <v>3291</v>
      </c>
      <c r="B307" s="56" t="s">
        <v>313</v>
      </c>
      <c r="C307" s="57">
        <v>5999.08</v>
      </c>
      <c r="D307" s="57"/>
      <c r="E307" s="57"/>
      <c r="F307" s="57"/>
      <c r="G307" s="57">
        <v>6000</v>
      </c>
      <c r="H307" s="57">
        <v>6000</v>
      </c>
      <c r="I307" s="57">
        <v>6000</v>
      </c>
      <c r="J307" s="57">
        <v>6000</v>
      </c>
      <c r="K307" s="57">
        <v>6000</v>
      </c>
      <c r="L307" s="57"/>
      <c r="M307" s="57"/>
      <c r="N307" s="57"/>
      <c r="O307" s="57"/>
    </row>
    <row r="308" spans="1:15" s="84" customFormat="1" x14ac:dyDescent="0.2">
      <c r="A308" s="59">
        <v>3293</v>
      </c>
      <c r="B308" s="60" t="s">
        <v>151</v>
      </c>
      <c r="C308" s="61">
        <f>(D308+E308+J308+K308+L308+M308+N308+O308)</f>
        <v>0</v>
      </c>
      <c r="D308" s="57">
        <v>0</v>
      </c>
      <c r="E308" s="57">
        <v>0</v>
      </c>
      <c r="F308" s="57">
        <v>0</v>
      </c>
      <c r="G308" s="57">
        <v>0</v>
      </c>
      <c r="H308" s="57">
        <v>0</v>
      </c>
      <c r="I308" s="57">
        <v>0</v>
      </c>
      <c r="J308" s="57">
        <v>0</v>
      </c>
      <c r="K308" s="57">
        <v>0</v>
      </c>
      <c r="L308" s="57"/>
      <c r="M308" s="57"/>
      <c r="N308" s="57"/>
      <c r="O308" s="57"/>
    </row>
    <row r="309" spans="1:15" s="84" customFormat="1" x14ac:dyDescent="0.2">
      <c r="A309" s="59">
        <v>3292</v>
      </c>
      <c r="B309" s="60" t="s">
        <v>106</v>
      </c>
      <c r="C309" s="57">
        <v>0</v>
      </c>
      <c r="D309" s="57">
        <v>0</v>
      </c>
      <c r="E309" s="57">
        <v>0</v>
      </c>
      <c r="F309" s="57">
        <v>0</v>
      </c>
      <c r="G309" s="57">
        <v>0</v>
      </c>
      <c r="H309" s="57">
        <v>0</v>
      </c>
      <c r="I309" s="57">
        <v>0</v>
      </c>
      <c r="J309" s="57">
        <v>0</v>
      </c>
      <c r="K309" s="57">
        <v>0</v>
      </c>
      <c r="L309" s="57"/>
      <c r="M309" s="57"/>
      <c r="N309" s="57"/>
      <c r="O309" s="57"/>
    </row>
    <row r="310" spans="1:15" s="84" customFormat="1" x14ac:dyDescent="0.2">
      <c r="A310" s="59">
        <v>3294</v>
      </c>
      <c r="B310" s="60" t="s">
        <v>107</v>
      </c>
      <c r="C310" s="61">
        <f>(D310+E310+J310+K310+L310+M310+N310+O310)</f>
        <v>0</v>
      </c>
      <c r="D310" s="57">
        <v>0</v>
      </c>
      <c r="E310" s="57">
        <v>0</v>
      </c>
      <c r="F310" s="57">
        <v>0</v>
      </c>
      <c r="G310" s="57">
        <v>0</v>
      </c>
      <c r="H310" s="57">
        <v>0</v>
      </c>
      <c r="I310" s="57">
        <v>0</v>
      </c>
      <c r="J310" s="57">
        <v>0</v>
      </c>
      <c r="K310" s="57">
        <v>0</v>
      </c>
      <c r="L310" s="57"/>
      <c r="M310" s="57"/>
      <c r="N310" s="57"/>
      <c r="O310" s="57"/>
    </row>
    <row r="311" spans="1:15" s="84" customFormat="1" x14ac:dyDescent="0.2">
      <c r="A311" s="59">
        <v>3295</v>
      </c>
      <c r="B311" s="60" t="s">
        <v>213</v>
      </c>
      <c r="C311" s="61">
        <f>(D311+E311+J311+K311+L311+M311+N311+O311)</f>
        <v>0</v>
      </c>
      <c r="D311" s="57">
        <v>0</v>
      </c>
      <c r="E311" s="61">
        <v>0</v>
      </c>
      <c r="F311" s="61">
        <v>0</v>
      </c>
      <c r="G311" s="61">
        <v>0</v>
      </c>
      <c r="H311" s="61">
        <v>0</v>
      </c>
      <c r="I311" s="61">
        <v>0</v>
      </c>
      <c r="J311" s="61">
        <v>0</v>
      </c>
      <c r="K311" s="61">
        <v>0</v>
      </c>
      <c r="L311" s="57"/>
      <c r="M311" s="57"/>
      <c r="N311" s="57"/>
      <c r="O311" s="57"/>
    </row>
    <row r="312" spans="1:15" s="58" customFormat="1" x14ac:dyDescent="0.2">
      <c r="A312" s="59">
        <v>3296</v>
      </c>
      <c r="B312" s="60" t="s">
        <v>214</v>
      </c>
      <c r="C312" s="61">
        <f>(D312+E312+J312+K312+L312+M312+N312+O312)</f>
        <v>0</v>
      </c>
      <c r="D312" s="57">
        <v>0</v>
      </c>
      <c r="E312" s="61">
        <v>0</v>
      </c>
      <c r="F312" s="61">
        <v>0</v>
      </c>
      <c r="G312" s="61">
        <v>0</v>
      </c>
      <c r="H312" s="61">
        <v>0</v>
      </c>
      <c r="I312" s="61">
        <v>0</v>
      </c>
      <c r="J312" s="61">
        <v>0</v>
      </c>
      <c r="K312" s="61">
        <v>0</v>
      </c>
      <c r="L312" s="57"/>
      <c r="M312" s="57"/>
      <c r="N312" s="57"/>
      <c r="O312" s="57"/>
    </row>
    <row r="313" spans="1:15" s="58" customFormat="1" x14ac:dyDescent="0.2">
      <c r="A313" s="59">
        <v>3299</v>
      </c>
      <c r="B313" s="60" t="s">
        <v>150</v>
      </c>
      <c r="C313" s="181">
        <v>2344.94</v>
      </c>
      <c r="D313" s="61">
        <v>0</v>
      </c>
      <c r="E313" s="61">
        <v>0</v>
      </c>
      <c r="F313" s="61">
        <v>150</v>
      </c>
      <c r="G313" s="61">
        <v>150</v>
      </c>
      <c r="H313" s="61">
        <v>150</v>
      </c>
      <c r="I313" s="61">
        <v>150</v>
      </c>
      <c r="J313" s="61">
        <v>150</v>
      </c>
      <c r="K313" s="61">
        <v>150</v>
      </c>
      <c r="L313" s="61">
        <v>0</v>
      </c>
      <c r="M313" s="61">
        <v>0</v>
      </c>
      <c r="N313" s="61"/>
      <c r="O313" s="61"/>
    </row>
    <row r="314" spans="1:15" s="84" customFormat="1" x14ac:dyDescent="0.2">
      <c r="A314" s="55">
        <v>34</v>
      </c>
      <c r="B314" s="56" t="s">
        <v>110</v>
      </c>
      <c r="C314" s="57">
        <v>86.25</v>
      </c>
      <c r="D314" s="61">
        <v>66.361404207313029</v>
      </c>
      <c r="E314" s="57">
        <f t="shared" ref="E314:K314" si="325">(E315)</f>
        <v>66.361404207313029</v>
      </c>
      <c r="F314" s="57">
        <f t="shared" si="325"/>
        <v>66.361404207313029</v>
      </c>
      <c r="G314" s="57">
        <f t="shared" si="325"/>
        <v>66.361404207313029</v>
      </c>
      <c r="H314" s="57">
        <f t="shared" si="325"/>
        <v>66.361404207313029</v>
      </c>
      <c r="I314" s="57">
        <f t="shared" si="325"/>
        <v>66.361404207313029</v>
      </c>
      <c r="J314" s="57">
        <f t="shared" si="325"/>
        <v>66.361404207313029</v>
      </c>
      <c r="K314" s="57">
        <f t="shared" si="325"/>
        <v>66.361404207313029</v>
      </c>
      <c r="L314" s="61"/>
      <c r="M314" s="61"/>
      <c r="N314" s="61"/>
      <c r="O314" s="61"/>
    </row>
    <row r="315" spans="1:15" s="84" customFormat="1" x14ac:dyDescent="0.2">
      <c r="A315" s="55">
        <v>343</v>
      </c>
      <c r="B315" s="56" t="s">
        <v>155</v>
      </c>
      <c r="C315" s="57">
        <v>86.25</v>
      </c>
      <c r="D315" s="61">
        <v>66.361404207313029</v>
      </c>
      <c r="E315" s="57">
        <f t="shared" ref="E315:I315" si="326">(E316+E320)</f>
        <v>66.361404207313029</v>
      </c>
      <c r="F315" s="57">
        <f t="shared" si="326"/>
        <v>66.361404207313029</v>
      </c>
      <c r="G315" s="57">
        <f t="shared" si="326"/>
        <v>66.361404207313029</v>
      </c>
      <c r="H315" s="57">
        <f t="shared" ref="H315" si="327">(H316+H320)</f>
        <v>66.361404207313029</v>
      </c>
      <c r="I315" s="57">
        <f t="shared" si="326"/>
        <v>66.361404207313029</v>
      </c>
      <c r="J315" s="57">
        <f t="shared" ref="J315:K315" si="328">(J316+J320)</f>
        <v>66.361404207313029</v>
      </c>
      <c r="K315" s="57">
        <f t="shared" si="328"/>
        <v>66.361404207313029</v>
      </c>
      <c r="L315" s="61"/>
      <c r="M315" s="61"/>
      <c r="N315" s="61"/>
      <c r="O315" s="61"/>
    </row>
    <row r="316" spans="1:15" s="84" customFormat="1" ht="25.5" x14ac:dyDescent="0.2">
      <c r="A316" s="59">
        <v>3431</v>
      </c>
      <c r="B316" s="60" t="s">
        <v>215</v>
      </c>
      <c r="C316" s="61">
        <v>86.25</v>
      </c>
      <c r="D316" s="61">
        <v>66.361404207313029</v>
      </c>
      <c r="E316" s="61">
        <v>66.361404207313029</v>
      </c>
      <c r="F316" s="61">
        <v>66.361404207313029</v>
      </c>
      <c r="G316" s="61">
        <v>66.361404207313029</v>
      </c>
      <c r="H316" s="61">
        <v>66.361404207313029</v>
      </c>
      <c r="I316" s="61">
        <v>66.361404207313029</v>
      </c>
      <c r="J316" s="61">
        <v>66.361404207313029</v>
      </c>
      <c r="K316" s="61">
        <v>66.361404207313029</v>
      </c>
      <c r="L316" s="61"/>
      <c r="M316" s="61"/>
      <c r="N316" s="61"/>
      <c r="O316" s="61"/>
    </row>
    <row r="317" spans="1:15" s="84" customFormat="1" x14ac:dyDescent="0.2">
      <c r="A317" s="55">
        <v>38</v>
      </c>
      <c r="B317" s="56" t="s">
        <v>216</v>
      </c>
      <c r="C317" s="57">
        <f>(D317+E317+J317+K317+L317+M317+N317+O317)</f>
        <v>0</v>
      </c>
      <c r="D317" s="61">
        <v>0</v>
      </c>
      <c r="E317" s="57">
        <f t="shared" ref="E317:K317" si="329">(E318)</f>
        <v>0</v>
      </c>
      <c r="F317" s="57">
        <f t="shared" si="329"/>
        <v>0</v>
      </c>
      <c r="G317" s="57">
        <f t="shared" si="329"/>
        <v>0</v>
      </c>
      <c r="H317" s="57">
        <f t="shared" si="329"/>
        <v>0</v>
      </c>
      <c r="I317" s="57">
        <f t="shared" si="329"/>
        <v>0</v>
      </c>
      <c r="J317" s="57">
        <f t="shared" si="329"/>
        <v>0</v>
      </c>
      <c r="K317" s="57">
        <f t="shared" si="329"/>
        <v>0</v>
      </c>
      <c r="L317" s="61"/>
      <c r="M317" s="61"/>
      <c r="N317" s="61"/>
      <c r="O317" s="61"/>
    </row>
    <row r="318" spans="1:15" s="84" customFormat="1" x14ac:dyDescent="0.2">
      <c r="A318" s="55">
        <v>381</v>
      </c>
      <c r="B318" s="56" t="s">
        <v>63</v>
      </c>
      <c r="C318" s="57">
        <f>(D318+E318+J318+K318+L318+M318+N318+O318)</f>
        <v>0</v>
      </c>
      <c r="D318" s="61">
        <v>0</v>
      </c>
      <c r="E318" s="57">
        <v>0</v>
      </c>
      <c r="F318" s="57">
        <v>0</v>
      </c>
      <c r="G318" s="57">
        <v>0</v>
      </c>
      <c r="H318" s="57">
        <v>0</v>
      </c>
      <c r="I318" s="57">
        <v>0</v>
      </c>
      <c r="J318" s="57">
        <v>0</v>
      </c>
      <c r="K318" s="57">
        <v>0</v>
      </c>
      <c r="L318" s="61"/>
      <c r="M318" s="61"/>
      <c r="N318" s="61"/>
      <c r="O318" s="61"/>
    </row>
    <row r="319" spans="1:15" s="58" customFormat="1" x14ac:dyDescent="0.2">
      <c r="A319" s="59">
        <v>3811</v>
      </c>
      <c r="B319" s="60" t="s">
        <v>63</v>
      </c>
      <c r="C319" s="61">
        <v>0</v>
      </c>
      <c r="D319" s="61">
        <v>0</v>
      </c>
      <c r="E319" s="61">
        <v>0</v>
      </c>
      <c r="F319" s="61">
        <v>0</v>
      </c>
      <c r="G319" s="61">
        <v>0</v>
      </c>
      <c r="H319" s="61">
        <v>0</v>
      </c>
      <c r="I319" s="61">
        <v>0</v>
      </c>
      <c r="J319" s="61">
        <v>0</v>
      </c>
      <c r="K319" s="61">
        <v>0</v>
      </c>
      <c r="L319" s="61"/>
      <c r="M319" s="61"/>
      <c r="N319" s="61"/>
      <c r="O319" s="61"/>
    </row>
    <row r="320" spans="1:15" s="58" customFormat="1" x14ac:dyDescent="0.2">
      <c r="A320" s="82">
        <v>0</v>
      </c>
      <c r="B320" s="83">
        <v>0</v>
      </c>
      <c r="C320" s="61">
        <f>(D320+E320+J320+K320+L320+M320+N320+O320)</f>
        <v>0</v>
      </c>
      <c r="D320" s="61">
        <v>0</v>
      </c>
      <c r="E320" s="61">
        <v>0</v>
      </c>
      <c r="F320" s="61">
        <v>0</v>
      </c>
      <c r="G320" s="61">
        <v>0</v>
      </c>
      <c r="H320" s="61">
        <v>0</v>
      </c>
      <c r="I320" s="61">
        <v>0</v>
      </c>
      <c r="J320" s="61">
        <v>0</v>
      </c>
      <c r="K320" s="61">
        <v>0</v>
      </c>
      <c r="L320" s="61"/>
      <c r="M320" s="61"/>
      <c r="N320" s="61"/>
      <c r="O320" s="61"/>
    </row>
    <row r="321" spans="1:15" s="58" customFormat="1" x14ac:dyDescent="0.2">
      <c r="A321" s="80" t="s">
        <v>221</v>
      </c>
      <c r="B321" s="52" t="s">
        <v>222</v>
      </c>
      <c r="C321" s="79">
        <f>(SUM(C322))</f>
        <v>895.75</v>
      </c>
      <c r="D321" s="79">
        <f t="shared" ref="D321:G321" si="330">(SUM(D323))</f>
        <v>265.44561682925212</v>
      </c>
      <c r="E321" s="79">
        <f t="shared" si="330"/>
        <v>265.45</v>
      </c>
      <c r="F321" s="79">
        <f t="shared" si="330"/>
        <v>265.45</v>
      </c>
      <c r="G321" s="79">
        <f t="shared" si="330"/>
        <v>265.45</v>
      </c>
      <c r="H321" s="79">
        <f t="shared" ref="H321" si="331">(SUM(H323))</f>
        <v>900</v>
      </c>
      <c r="I321" s="79">
        <f t="shared" ref="I321" si="332">(SUM(I323))</f>
        <v>1100</v>
      </c>
      <c r="J321" s="79">
        <f t="shared" ref="J321:K321" si="333">(SUM(J323))</f>
        <v>1100</v>
      </c>
      <c r="K321" s="79">
        <f t="shared" si="333"/>
        <v>1100</v>
      </c>
      <c r="L321" s="53"/>
      <c r="M321" s="53"/>
      <c r="N321" s="53"/>
      <c r="O321" s="53"/>
    </row>
    <row r="322" spans="1:15" s="58" customFormat="1" x14ac:dyDescent="0.2">
      <c r="A322" s="55">
        <v>3</v>
      </c>
      <c r="B322" s="56" t="s">
        <v>22</v>
      </c>
      <c r="C322" s="57">
        <f>(SUM(C323+C352))</f>
        <v>895.75</v>
      </c>
      <c r="D322" s="57">
        <f>(SUM(D323))</f>
        <v>265.44561682925212</v>
      </c>
      <c r="E322" s="57">
        <f t="shared" ref="E322:I322" si="334">(SUM(E323+E349))</f>
        <v>265.45</v>
      </c>
      <c r="F322" s="57">
        <f t="shared" si="334"/>
        <v>265.45</v>
      </c>
      <c r="G322" s="57">
        <f t="shared" si="334"/>
        <v>265.45</v>
      </c>
      <c r="H322" s="57">
        <f t="shared" ref="H322" si="335">(SUM(H323+H349))</f>
        <v>900</v>
      </c>
      <c r="I322" s="57">
        <f t="shared" si="334"/>
        <v>1100</v>
      </c>
      <c r="J322" s="57">
        <f t="shared" ref="J322:K322" si="336">(SUM(J323+J349))</f>
        <v>1100</v>
      </c>
      <c r="K322" s="57">
        <f t="shared" si="336"/>
        <v>1100</v>
      </c>
      <c r="L322" s="57">
        <f t="shared" ref="L322:O322" si="337">SUM(L323)</f>
        <v>0</v>
      </c>
      <c r="M322" s="57">
        <f t="shared" si="337"/>
        <v>0</v>
      </c>
      <c r="N322" s="57">
        <f t="shared" si="337"/>
        <v>0</v>
      </c>
      <c r="O322" s="57">
        <f t="shared" si="337"/>
        <v>0</v>
      </c>
    </row>
    <row r="323" spans="1:15" s="84" customFormat="1" x14ac:dyDescent="0.2">
      <c r="A323" s="55">
        <v>32</v>
      </c>
      <c r="B323" s="56" t="s">
        <v>30</v>
      </c>
      <c r="C323" s="57">
        <f t="shared" ref="C323:F323" si="338">(SUM(C324+C328+C335+C341+C342+C352))</f>
        <v>605.75</v>
      </c>
      <c r="D323" s="57">
        <f t="shared" si="338"/>
        <v>265.44561682925212</v>
      </c>
      <c r="E323" s="57">
        <f t="shared" si="338"/>
        <v>265.45</v>
      </c>
      <c r="F323" s="57">
        <f t="shared" si="338"/>
        <v>265.45</v>
      </c>
      <c r="G323" s="57">
        <f t="shared" ref="G323" si="339">(SUM(G324+G328+G335+G341+G342+G352))</f>
        <v>265.45</v>
      </c>
      <c r="H323" s="57">
        <f>(SUM(H324+H328+H335+H341+H342+H352))</f>
        <v>900</v>
      </c>
      <c r="I323" s="57">
        <f>(SUM(I324+I328+I335+I341+I342+I352))</f>
        <v>1100</v>
      </c>
      <c r="J323" s="57">
        <f>(SUM(J324+J328+J335+J341+J342+J352))</f>
        <v>1100</v>
      </c>
      <c r="K323" s="57">
        <f>(SUM(K324+K328+K335+K341+K342+K352))</f>
        <v>1100</v>
      </c>
      <c r="L323" s="57">
        <f>SUM(L324+L328+L335+L342)</f>
        <v>0</v>
      </c>
      <c r="M323" s="57">
        <f>SUM(M324+M328+M335+M342)</f>
        <v>0</v>
      </c>
      <c r="N323" s="57">
        <f>SUM(N324+N328+N335+N342)</f>
        <v>0</v>
      </c>
      <c r="O323" s="57">
        <f>SUM(O324+O328+O335+O342)</f>
        <v>0</v>
      </c>
    </row>
    <row r="324" spans="1:15" x14ac:dyDescent="0.2">
      <c r="A324" s="55">
        <v>321</v>
      </c>
      <c r="B324" s="56" t="s">
        <v>84</v>
      </c>
      <c r="C324" s="57">
        <v>0</v>
      </c>
      <c r="D324" s="57">
        <f t="shared" ref="D324:G324" si="340">(SUM(D325:D326))</f>
        <v>0</v>
      </c>
      <c r="E324" s="57">
        <f t="shared" si="340"/>
        <v>0</v>
      </c>
      <c r="F324" s="57">
        <f t="shared" si="340"/>
        <v>0</v>
      </c>
      <c r="G324" s="57">
        <f t="shared" si="340"/>
        <v>0</v>
      </c>
      <c r="H324" s="57">
        <f t="shared" ref="H324" si="341">(SUM(H325:H326))</f>
        <v>0</v>
      </c>
      <c r="I324" s="57">
        <f t="shared" ref="I324" si="342">(SUM(I325:I326))</f>
        <v>0</v>
      </c>
      <c r="J324" s="57">
        <f t="shared" ref="J324:K324" si="343">(SUM(J325:J326))</f>
        <v>0</v>
      </c>
      <c r="K324" s="57">
        <f t="shared" si="343"/>
        <v>0</v>
      </c>
      <c r="L324" s="57">
        <f>SUM(L325)</f>
        <v>0</v>
      </c>
      <c r="M324" s="57">
        <f>SUM(M325)</f>
        <v>0</v>
      </c>
      <c r="N324" s="57">
        <f>SUM(N325)</f>
        <v>0</v>
      </c>
      <c r="O324" s="57">
        <f>SUM(O325)</f>
        <v>0</v>
      </c>
    </row>
    <row r="325" spans="1:15" s="58" customFormat="1" x14ac:dyDescent="0.2">
      <c r="A325" s="59">
        <v>3211</v>
      </c>
      <c r="B325" s="60" t="s">
        <v>85</v>
      </c>
      <c r="C325" s="61">
        <v>0</v>
      </c>
      <c r="D325" s="61">
        <v>0</v>
      </c>
      <c r="E325" s="61">
        <v>0</v>
      </c>
      <c r="F325" s="61">
        <v>0</v>
      </c>
      <c r="G325" s="61">
        <v>0</v>
      </c>
      <c r="H325" s="61">
        <v>0</v>
      </c>
      <c r="I325" s="61">
        <v>0</v>
      </c>
      <c r="J325" s="61">
        <v>0</v>
      </c>
      <c r="K325" s="61">
        <v>0</v>
      </c>
      <c r="L325" s="61"/>
      <c r="M325" s="61"/>
      <c r="N325" s="61"/>
      <c r="O325" s="61"/>
    </row>
    <row r="326" spans="1:15" s="58" customFormat="1" x14ac:dyDescent="0.2">
      <c r="A326" s="59">
        <v>3213</v>
      </c>
      <c r="B326" s="60" t="s">
        <v>138</v>
      </c>
      <c r="C326" s="61">
        <v>0</v>
      </c>
      <c r="D326" s="61">
        <v>0</v>
      </c>
      <c r="E326" s="61">
        <v>0</v>
      </c>
      <c r="F326" s="61">
        <v>0</v>
      </c>
      <c r="G326" s="61">
        <v>0</v>
      </c>
      <c r="H326" s="61">
        <v>0</v>
      </c>
      <c r="I326" s="61">
        <v>0</v>
      </c>
      <c r="J326" s="61">
        <v>0</v>
      </c>
      <c r="K326" s="61">
        <v>0</v>
      </c>
      <c r="L326" s="61"/>
      <c r="M326" s="61"/>
      <c r="N326" s="61"/>
      <c r="O326" s="61"/>
    </row>
    <row r="327" spans="1:15" s="58" customFormat="1" x14ac:dyDescent="0.2">
      <c r="A327" s="59">
        <v>3214</v>
      </c>
      <c r="B327" s="60" t="s">
        <v>139</v>
      </c>
      <c r="C327" s="61">
        <f>(D327+E327+J327+K327+L327+M327+N327+O327)</f>
        <v>0</v>
      </c>
      <c r="D327" s="61">
        <v>0</v>
      </c>
      <c r="E327" s="61">
        <v>0</v>
      </c>
      <c r="F327" s="61">
        <v>0</v>
      </c>
      <c r="G327" s="61">
        <v>0</v>
      </c>
      <c r="H327" s="61">
        <v>0</v>
      </c>
      <c r="I327" s="61">
        <v>0</v>
      </c>
      <c r="J327" s="61">
        <v>0</v>
      </c>
      <c r="K327" s="61">
        <v>0</v>
      </c>
      <c r="L327" s="61"/>
      <c r="M327" s="61"/>
      <c r="N327" s="61"/>
      <c r="O327" s="61"/>
    </row>
    <row r="328" spans="1:15" x14ac:dyDescent="0.2">
      <c r="A328" s="55">
        <v>322</v>
      </c>
      <c r="B328" s="56" t="s">
        <v>140</v>
      </c>
      <c r="C328" s="57">
        <v>238.75</v>
      </c>
      <c r="D328" s="57">
        <f>(SUM(D329:D333))</f>
        <v>0</v>
      </c>
      <c r="E328" s="57">
        <f t="shared" ref="E328:I328" si="344">(E329+E333)</f>
        <v>0</v>
      </c>
      <c r="F328" s="57">
        <f t="shared" si="344"/>
        <v>0</v>
      </c>
      <c r="G328" s="57">
        <f t="shared" si="344"/>
        <v>0</v>
      </c>
      <c r="H328" s="57">
        <f t="shared" ref="H328" si="345">(H329+H333)</f>
        <v>0</v>
      </c>
      <c r="I328" s="57">
        <f t="shared" si="344"/>
        <v>200</v>
      </c>
      <c r="J328" s="57">
        <f t="shared" ref="J328:K328" si="346">(J329+J333)</f>
        <v>200</v>
      </c>
      <c r="K328" s="57">
        <f t="shared" si="346"/>
        <v>200</v>
      </c>
      <c r="L328" s="57">
        <f>SUM(L331)</f>
        <v>0</v>
      </c>
      <c r="M328" s="57">
        <f>SUM(M329:M334)</f>
        <v>0</v>
      </c>
      <c r="N328" s="57">
        <f>SUM(N331)</f>
        <v>0</v>
      </c>
      <c r="O328" s="57">
        <f>SUM(O331)</f>
        <v>0</v>
      </c>
    </row>
    <row r="329" spans="1:15" x14ac:dyDescent="0.2">
      <c r="A329" s="59">
        <v>3221</v>
      </c>
      <c r="B329" s="60" t="s">
        <v>208</v>
      </c>
      <c r="C329" s="61">
        <v>0</v>
      </c>
      <c r="D329" s="57">
        <v>0</v>
      </c>
      <c r="E329" s="57">
        <v>0</v>
      </c>
      <c r="F329" s="57">
        <v>0</v>
      </c>
      <c r="G329" s="57">
        <v>0</v>
      </c>
      <c r="H329" s="57">
        <v>0</v>
      </c>
      <c r="I329" s="153">
        <v>200</v>
      </c>
      <c r="J329" s="153">
        <v>200</v>
      </c>
      <c r="K329" s="153">
        <v>200</v>
      </c>
      <c r="L329" s="57"/>
      <c r="M329" s="61"/>
      <c r="N329" s="57"/>
      <c r="O329" s="57"/>
    </row>
    <row r="330" spans="1:15" s="58" customFormat="1" x14ac:dyDescent="0.2">
      <c r="A330" s="59">
        <v>3222</v>
      </c>
      <c r="B330" s="60" t="s">
        <v>90</v>
      </c>
      <c r="C330" s="61">
        <f>(D330+E330+J330+K330+L330+M330+N330+O330)</f>
        <v>0</v>
      </c>
      <c r="D330" s="57">
        <v>0</v>
      </c>
      <c r="E330" s="57">
        <v>0</v>
      </c>
      <c r="F330" s="57">
        <v>0</v>
      </c>
      <c r="G330" s="57">
        <v>0</v>
      </c>
      <c r="H330" s="57">
        <v>0</v>
      </c>
      <c r="I330" s="57">
        <v>0</v>
      </c>
      <c r="J330" s="57">
        <v>0</v>
      </c>
      <c r="K330" s="57">
        <v>0</v>
      </c>
      <c r="L330" s="57"/>
      <c r="M330" s="57"/>
      <c r="N330" s="57"/>
      <c r="O330" s="57"/>
    </row>
    <row r="331" spans="1:15" s="58" customFormat="1" x14ac:dyDescent="0.2">
      <c r="A331" s="59">
        <v>3223</v>
      </c>
      <c r="B331" s="60" t="s">
        <v>91</v>
      </c>
      <c r="C331" s="61">
        <v>0</v>
      </c>
      <c r="D331" s="61">
        <v>0</v>
      </c>
      <c r="E331" s="61">
        <v>0</v>
      </c>
      <c r="F331" s="61">
        <v>0</v>
      </c>
      <c r="G331" s="61">
        <v>0</v>
      </c>
      <c r="H331" s="61">
        <v>0</v>
      </c>
      <c r="I331" s="61">
        <v>0</v>
      </c>
      <c r="J331" s="61">
        <v>0</v>
      </c>
      <c r="K331" s="61">
        <v>0</v>
      </c>
      <c r="L331" s="61"/>
      <c r="M331" s="61"/>
      <c r="N331" s="61"/>
      <c r="O331" s="61"/>
    </row>
    <row r="332" spans="1:15" s="58" customFormat="1" x14ac:dyDescent="0.2">
      <c r="A332" s="59">
        <v>3224</v>
      </c>
      <c r="B332" s="60" t="s">
        <v>209</v>
      </c>
      <c r="C332" s="61">
        <v>0</v>
      </c>
      <c r="D332" s="61">
        <v>0</v>
      </c>
      <c r="E332" s="61">
        <v>0</v>
      </c>
      <c r="F332" s="61">
        <v>0</v>
      </c>
      <c r="G332" s="61">
        <v>0</v>
      </c>
      <c r="H332" s="61">
        <v>0</v>
      </c>
      <c r="I332" s="61">
        <v>0</v>
      </c>
      <c r="J332" s="61">
        <v>0</v>
      </c>
      <c r="K332" s="61">
        <v>0</v>
      </c>
      <c r="L332" s="61"/>
      <c r="M332" s="61"/>
      <c r="N332" s="61"/>
      <c r="O332" s="61"/>
    </row>
    <row r="333" spans="1:15" x14ac:dyDescent="0.2">
      <c r="A333" s="59">
        <v>3225</v>
      </c>
      <c r="B333" s="60" t="s">
        <v>175</v>
      </c>
      <c r="C333" s="61">
        <v>238.75</v>
      </c>
      <c r="D333" s="61">
        <v>0</v>
      </c>
      <c r="E333" s="61">
        <v>0</v>
      </c>
      <c r="F333" s="61">
        <v>0</v>
      </c>
      <c r="G333" s="61">
        <v>0</v>
      </c>
      <c r="H333" s="61">
        <v>0</v>
      </c>
      <c r="I333" s="61">
        <v>0</v>
      </c>
      <c r="J333" s="61">
        <v>0</v>
      </c>
      <c r="K333" s="61">
        <v>0</v>
      </c>
      <c r="L333" s="61"/>
      <c r="M333" s="61"/>
      <c r="N333" s="61"/>
      <c r="O333" s="61"/>
    </row>
    <row r="334" spans="1:15" s="58" customFormat="1" x14ac:dyDescent="0.2">
      <c r="A334" s="59">
        <v>3227</v>
      </c>
      <c r="B334" s="60" t="s">
        <v>94</v>
      </c>
      <c r="C334" s="61">
        <f>(D334+E334+J334+K334+L334+M334+N334+O334)</f>
        <v>0</v>
      </c>
      <c r="D334" s="61">
        <v>0</v>
      </c>
      <c r="E334" s="61">
        <v>0</v>
      </c>
      <c r="F334" s="61">
        <v>0</v>
      </c>
      <c r="G334" s="61">
        <v>0</v>
      </c>
      <c r="H334" s="61">
        <v>0</v>
      </c>
      <c r="I334" s="61">
        <v>0</v>
      </c>
      <c r="J334" s="61">
        <v>0</v>
      </c>
      <c r="K334" s="61">
        <v>0</v>
      </c>
      <c r="L334" s="61"/>
      <c r="M334" s="61"/>
      <c r="N334" s="61"/>
      <c r="O334" s="61"/>
    </row>
    <row r="335" spans="1:15" x14ac:dyDescent="0.2">
      <c r="A335" s="55">
        <v>323</v>
      </c>
      <c r="B335" s="56" t="s">
        <v>95</v>
      </c>
      <c r="C335" s="57">
        <v>0</v>
      </c>
      <c r="D335" s="57">
        <f t="shared" ref="D335:G335" si="347">(SUM(D338:D339))</f>
        <v>132.72280841462606</v>
      </c>
      <c r="E335" s="57">
        <f t="shared" si="347"/>
        <v>132.72</v>
      </c>
      <c r="F335" s="57">
        <f t="shared" si="347"/>
        <v>132.72</v>
      </c>
      <c r="G335" s="57">
        <f t="shared" si="347"/>
        <v>132.72</v>
      </c>
      <c r="H335" s="57">
        <f t="shared" ref="H335" si="348">(SUM(H338:H339))</f>
        <v>300</v>
      </c>
      <c r="I335" s="57">
        <f t="shared" ref="I335" si="349">(SUM(I338:I339))</f>
        <v>300</v>
      </c>
      <c r="J335" s="57">
        <f t="shared" ref="J335:K335" si="350">(SUM(J338:J339))</f>
        <v>300</v>
      </c>
      <c r="K335" s="57">
        <f t="shared" si="350"/>
        <v>300</v>
      </c>
      <c r="L335" s="57">
        <f>L337+L339</f>
        <v>0</v>
      </c>
      <c r="M335" s="57">
        <f>SUM(M338:M339)</f>
        <v>0</v>
      </c>
      <c r="N335" s="57">
        <f>SUM(N338:N338)</f>
        <v>0</v>
      </c>
      <c r="O335" s="57">
        <f>SUM(O338:O338)</f>
        <v>0</v>
      </c>
    </row>
    <row r="336" spans="1:15" s="58" customFormat="1" x14ac:dyDescent="0.2">
      <c r="A336" s="59">
        <v>3231</v>
      </c>
      <c r="B336" s="60" t="s">
        <v>145</v>
      </c>
      <c r="C336" s="61">
        <f>(D336+E336+J336+K336+L336+M336+N336+O336)</f>
        <v>0</v>
      </c>
      <c r="D336" s="61">
        <v>0</v>
      </c>
      <c r="E336" s="61">
        <v>0</v>
      </c>
      <c r="F336" s="61">
        <v>0</v>
      </c>
      <c r="G336" s="61">
        <v>0</v>
      </c>
      <c r="H336" s="61">
        <v>0</v>
      </c>
      <c r="I336" s="61">
        <v>0</v>
      </c>
      <c r="J336" s="61">
        <v>0</v>
      </c>
      <c r="K336" s="61">
        <v>0</v>
      </c>
      <c r="L336" s="61"/>
      <c r="M336" s="61"/>
      <c r="N336" s="61"/>
      <c r="O336" s="61"/>
    </row>
    <row r="337" spans="1:15" x14ac:dyDescent="0.2">
      <c r="A337" s="59">
        <v>3232</v>
      </c>
      <c r="B337" s="60" t="s">
        <v>210</v>
      </c>
      <c r="C337" s="61">
        <v>0</v>
      </c>
      <c r="D337" s="61">
        <v>0</v>
      </c>
      <c r="E337" s="61">
        <v>0</v>
      </c>
      <c r="F337" s="61">
        <v>0</v>
      </c>
      <c r="G337" s="61">
        <v>0</v>
      </c>
      <c r="H337" s="61">
        <v>0</v>
      </c>
      <c r="I337" s="61">
        <v>0</v>
      </c>
      <c r="J337" s="61">
        <v>0</v>
      </c>
      <c r="K337" s="61">
        <v>0</v>
      </c>
      <c r="L337" s="61">
        <v>0</v>
      </c>
      <c r="M337" s="61"/>
      <c r="N337" s="61"/>
      <c r="O337" s="61"/>
    </row>
    <row r="338" spans="1:15" s="58" customFormat="1" x14ac:dyDescent="0.2">
      <c r="A338" s="59">
        <v>3234</v>
      </c>
      <c r="B338" s="60" t="s">
        <v>100</v>
      </c>
      <c r="C338" s="61">
        <f>(D338+E338+J338+K338+L338+M338+N338+O338)</f>
        <v>0</v>
      </c>
      <c r="D338" s="61">
        <v>0</v>
      </c>
      <c r="E338" s="61">
        <v>0</v>
      </c>
      <c r="F338" s="61">
        <v>0</v>
      </c>
      <c r="G338" s="61">
        <v>0</v>
      </c>
      <c r="H338" s="61">
        <v>0</v>
      </c>
      <c r="I338" s="61">
        <v>0</v>
      </c>
      <c r="J338" s="61">
        <v>0</v>
      </c>
      <c r="K338" s="61">
        <v>0</v>
      </c>
      <c r="L338" s="61"/>
      <c r="M338" s="61"/>
      <c r="N338" s="61"/>
      <c r="O338" s="61"/>
    </row>
    <row r="339" spans="1:15" s="58" customFormat="1" x14ac:dyDescent="0.2">
      <c r="A339" s="59">
        <v>3239</v>
      </c>
      <c r="B339" s="60" t="s">
        <v>104</v>
      </c>
      <c r="C339" s="61">
        <v>0</v>
      </c>
      <c r="D339" s="61">
        <v>132.72280841462606</v>
      </c>
      <c r="E339" s="61">
        <v>132.72</v>
      </c>
      <c r="F339" s="61">
        <v>132.72</v>
      </c>
      <c r="G339" s="61">
        <v>132.72</v>
      </c>
      <c r="H339" s="61">
        <v>300</v>
      </c>
      <c r="I339" s="61">
        <v>300</v>
      </c>
      <c r="J339" s="61">
        <v>300</v>
      </c>
      <c r="K339" s="61">
        <v>300</v>
      </c>
      <c r="L339" s="61">
        <v>0</v>
      </c>
      <c r="M339" s="61">
        <v>0</v>
      </c>
      <c r="N339" s="61"/>
      <c r="O339" s="61"/>
    </row>
    <row r="340" spans="1:15" s="58" customFormat="1" x14ac:dyDescent="0.2">
      <c r="A340" s="55">
        <v>324</v>
      </c>
      <c r="B340" s="56" t="s">
        <v>212</v>
      </c>
      <c r="C340" s="57">
        <v>0</v>
      </c>
      <c r="D340" s="57">
        <f t="shared" ref="D340:K340" si="351">(SUM(D341))</f>
        <v>0</v>
      </c>
      <c r="E340" s="57">
        <f t="shared" si="351"/>
        <v>0</v>
      </c>
      <c r="F340" s="57">
        <f t="shared" si="351"/>
        <v>0</v>
      </c>
      <c r="G340" s="57">
        <f t="shared" si="351"/>
        <v>0</v>
      </c>
      <c r="H340" s="57">
        <f t="shared" si="351"/>
        <v>0</v>
      </c>
      <c r="I340" s="57">
        <f t="shared" si="351"/>
        <v>0</v>
      </c>
      <c r="J340" s="57">
        <f t="shared" si="351"/>
        <v>0</v>
      </c>
      <c r="K340" s="57">
        <f t="shared" si="351"/>
        <v>0</v>
      </c>
      <c r="L340" s="57">
        <f t="shared" ref="L340:O340" si="352">SUM(L341)</f>
        <v>0</v>
      </c>
      <c r="M340" s="57">
        <f t="shared" si="352"/>
        <v>0</v>
      </c>
      <c r="N340" s="57">
        <f t="shared" si="352"/>
        <v>0</v>
      </c>
      <c r="O340" s="57">
        <f t="shared" si="352"/>
        <v>0</v>
      </c>
    </row>
    <row r="341" spans="1:15" x14ac:dyDescent="0.2">
      <c r="A341" s="59">
        <v>3241</v>
      </c>
      <c r="B341" s="60" t="s">
        <v>212</v>
      </c>
      <c r="C341" s="61">
        <v>0</v>
      </c>
      <c r="D341" s="61">
        <v>0</v>
      </c>
      <c r="E341" s="61">
        <v>0</v>
      </c>
      <c r="F341" s="61">
        <v>0</v>
      </c>
      <c r="G341" s="61">
        <v>0</v>
      </c>
      <c r="H341" s="61">
        <v>0</v>
      </c>
      <c r="I341" s="61">
        <v>0</v>
      </c>
      <c r="J341" s="61">
        <v>0</v>
      </c>
      <c r="K341" s="61">
        <v>0</v>
      </c>
      <c r="L341" s="61"/>
      <c r="M341" s="61"/>
      <c r="N341" s="61"/>
      <c r="O341" s="61"/>
    </row>
    <row r="342" spans="1:15" ht="25.5" x14ac:dyDescent="0.2">
      <c r="A342" s="55">
        <v>329</v>
      </c>
      <c r="B342" s="56" t="s">
        <v>150</v>
      </c>
      <c r="C342" s="57">
        <f>(C346+C348+C347)</f>
        <v>77</v>
      </c>
      <c r="D342" s="57">
        <f>(SUM(D344,D348))</f>
        <v>132.72280841462606</v>
      </c>
      <c r="E342" s="57">
        <f t="shared" ref="E342:I342" si="353">(E346+E348+E347)</f>
        <v>132.72999999999999</v>
      </c>
      <c r="F342" s="57">
        <f t="shared" si="353"/>
        <v>132.72999999999999</v>
      </c>
      <c r="G342" s="57">
        <f t="shared" si="353"/>
        <v>132.72999999999999</v>
      </c>
      <c r="H342" s="57">
        <f t="shared" ref="H342" si="354">(H346+H348+H347)</f>
        <v>300</v>
      </c>
      <c r="I342" s="57">
        <f t="shared" si="353"/>
        <v>300</v>
      </c>
      <c r="J342" s="57">
        <f t="shared" ref="J342:K342" si="355">(J346+J348+J347)</f>
        <v>300</v>
      </c>
      <c r="K342" s="57">
        <f t="shared" si="355"/>
        <v>300</v>
      </c>
      <c r="L342" s="57">
        <f>SUM(L348)</f>
        <v>0</v>
      </c>
      <c r="M342" s="57">
        <f>SUM(M348)</f>
        <v>0</v>
      </c>
      <c r="N342" s="57">
        <f>SUM(N348)</f>
        <v>0</v>
      </c>
      <c r="O342" s="57">
        <f>SUM(O348)</f>
        <v>0</v>
      </c>
    </row>
    <row r="343" spans="1:15" s="58" customFormat="1" ht="12" customHeight="1" x14ac:dyDescent="0.2">
      <c r="A343" s="59">
        <v>3293</v>
      </c>
      <c r="B343" s="60" t="s">
        <v>151</v>
      </c>
      <c r="C343" s="61">
        <f>(D343+E343+J343+K343+L343+M343+N343+O343)</f>
        <v>0</v>
      </c>
      <c r="D343" s="57">
        <v>0</v>
      </c>
      <c r="E343" s="57">
        <v>0</v>
      </c>
      <c r="F343" s="57">
        <v>0</v>
      </c>
      <c r="G343" s="57">
        <v>0</v>
      </c>
      <c r="H343" s="57">
        <v>0</v>
      </c>
      <c r="I343" s="57">
        <v>0</v>
      </c>
      <c r="J343" s="57">
        <v>0</v>
      </c>
      <c r="K343" s="57">
        <v>0</v>
      </c>
      <c r="L343" s="57"/>
      <c r="M343" s="57"/>
      <c r="N343" s="57"/>
      <c r="O343" s="57"/>
    </row>
    <row r="344" spans="1:15" ht="12.75" customHeight="1" x14ac:dyDescent="0.2">
      <c r="A344" s="59">
        <v>3292</v>
      </c>
      <c r="B344" s="60" t="s">
        <v>106</v>
      </c>
      <c r="C344" s="57">
        <v>0</v>
      </c>
      <c r="D344" s="57">
        <v>0</v>
      </c>
      <c r="E344" s="57">
        <v>0</v>
      </c>
      <c r="F344" s="57">
        <v>0</v>
      </c>
      <c r="G344" s="57">
        <v>0</v>
      </c>
      <c r="H344" s="57">
        <v>0</v>
      </c>
      <c r="I344" s="57">
        <v>0</v>
      </c>
      <c r="J344" s="57">
        <v>0</v>
      </c>
      <c r="K344" s="57">
        <v>0</v>
      </c>
      <c r="L344" s="57"/>
      <c r="M344" s="57"/>
      <c r="N344" s="57"/>
      <c r="O344" s="57"/>
    </row>
    <row r="345" spans="1:15" x14ac:dyDescent="0.2">
      <c r="A345" s="59">
        <v>3294</v>
      </c>
      <c r="B345" s="60" t="s">
        <v>107</v>
      </c>
      <c r="C345" s="61">
        <f>(D345+E345+J345+K345+L345+M345+N345+O345)</f>
        <v>0</v>
      </c>
      <c r="D345" s="57">
        <v>0</v>
      </c>
      <c r="E345" s="57">
        <v>0</v>
      </c>
      <c r="F345" s="57">
        <v>0</v>
      </c>
      <c r="G345" s="57">
        <v>0</v>
      </c>
      <c r="H345" s="57">
        <v>0</v>
      </c>
      <c r="I345" s="57">
        <v>0</v>
      </c>
      <c r="J345" s="57">
        <v>0</v>
      </c>
      <c r="K345" s="57">
        <v>0</v>
      </c>
      <c r="L345" s="57"/>
      <c r="M345" s="57"/>
      <c r="N345" s="57"/>
      <c r="O345" s="57"/>
    </row>
    <row r="346" spans="1:15" x14ac:dyDescent="0.2">
      <c r="A346" s="59">
        <v>3295</v>
      </c>
      <c r="B346" s="60" t="s">
        <v>213</v>
      </c>
      <c r="C346" s="61">
        <f>(D346+E346+J346+K346+L346+M346+N346+O346)</f>
        <v>0</v>
      </c>
      <c r="D346" s="57">
        <v>0</v>
      </c>
      <c r="E346" s="61">
        <v>0</v>
      </c>
      <c r="F346" s="61">
        <v>0</v>
      </c>
      <c r="G346" s="61">
        <v>0</v>
      </c>
      <c r="H346" s="61">
        <v>0</v>
      </c>
      <c r="I346" s="61">
        <v>0</v>
      </c>
      <c r="J346" s="61">
        <v>0</v>
      </c>
      <c r="K346" s="61">
        <v>0</v>
      </c>
      <c r="L346" s="57"/>
      <c r="M346" s="57"/>
      <c r="N346" s="57"/>
      <c r="O346" s="57"/>
    </row>
    <row r="347" spans="1:15" s="58" customFormat="1" x14ac:dyDescent="0.2">
      <c r="A347" s="59">
        <v>3296</v>
      </c>
      <c r="B347" s="60" t="s">
        <v>214</v>
      </c>
      <c r="C347" s="61">
        <f>(D347+E347+J347+K347+L347+M347+N347+O347)</f>
        <v>0</v>
      </c>
      <c r="D347" s="57">
        <v>0</v>
      </c>
      <c r="E347" s="156">
        <v>0</v>
      </c>
      <c r="F347" s="156">
        <v>0</v>
      </c>
      <c r="G347" s="156">
        <v>0</v>
      </c>
      <c r="H347" s="156">
        <v>0</v>
      </c>
      <c r="I347" s="156">
        <v>0</v>
      </c>
      <c r="J347" s="156">
        <v>0</v>
      </c>
      <c r="K347" s="156">
        <v>0</v>
      </c>
      <c r="L347" s="57"/>
      <c r="M347" s="57"/>
      <c r="N347" s="57"/>
      <c r="O347" s="57"/>
    </row>
    <row r="348" spans="1:15" x14ac:dyDescent="0.2">
      <c r="A348" s="59">
        <v>3299</v>
      </c>
      <c r="B348" s="60" t="s">
        <v>150</v>
      </c>
      <c r="C348" s="181">
        <v>77</v>
      </c>
      <c r="D348" s="61">
        <v>132.72280841462606</v>
      </c>
      <c r="E348" s="156">
        <v>132.72999999999999</v>
      </c>
      <c r="F348" s="156">
        <v>132.72999999999999</v>
      </c>
      <c r="G348" s="156">
        <v>132.72999999999999</v>
      </c>
      <c r="H348" s="156">
        <v>300</v>
      </c>
      <c r="I348" s="156">
        <v>300</v>
      </c>
      <c r="J348" s="156">
        <v>300</v>
      </c>
      <c r="K348" s="156">
        <v>300</v>
      </c>
      <c r="L348" s="61">
        <v>0</v>
      </c>
      <c r="M348" s="61">
        <v>0</v>
      </c>
      <c r="N348" s="61"/>
      <c r="O348" s="61"/>
    </row>
    <row r="349" spans="1:15" x14ac:dyDescent="0.2">
      <c r="A349" s="55">
        <v>34</v>
      </c>
      <c r="B349" s="56" t="s">
        <v>110</v>
      </c>
      <c r="C349" s="57">
        <f>(D349+E349+J349+K349+L349+M349+N349+O349)</f>
        <v>0</v>
      </c>
      <c r="D349" s="61">
        <v>0</v>
      </c>
      <c r="E349" s="57">
        <f t="shared" ref="E349:K349" si="356">(E350)</f>
        <v>0</v>
      </c>
      <c r="F349" s="57">
        <f t="shared" si="356"/>
        <v>0</v>
      </c>
      <c r="G349" s="57">
        <f t="shared" si="356"/>
        <v>0</v>
      </c>
      <c r="H349" s="57">
        <f t="shared" si="356"/>
        <v>0</v>
      </c>
      <c r="I349" s="57">
        <f t="shared" si="356"/>
        <v>0</v>
      </c>
      <c r="J349" s="57">
        <f t="shared" si="356"/>
        <v>0</v>
      </c>
      <c r="K349" s="57">
        <f t="shared" si="356"/>
        <v>0</v>
      </c>
      <c r="L349" s="61"/>
      <c r="M349" s="61"/>
      <c r="N349" s="61"/>
      <c r="O349" s="61"/>
    </row>
    <row r="350" spans="1:15" x14ac:dyDescent="0.2">
      <c r="A350" s="55">
        <v>343</v>
      </c>
      <c r="B350" s="56" t="s">
        <v>155</v>
      </c>
      <c r="C350" s="57">
        <f>(D350+E350+J350+K350+L350+M350+N350+O350)</f>
        <v>0</v>
      </c>
      <c r="D350" s="61">
        <v>0</v>
      </c>
      <c r="E350" s="57">
        <f t="shared" ref="E350:I350" si="357">(E351+E355)</f>
        <v>0</v>
      </c>
      <c r="F350" s="57">
        <f t="shared" si="357"/>
        <v>0</v>
      </c>
      <c r="G350" s="57">
        <f t="shared" si="357"/>
        <v>0</v>
      </c>
      <c r="H350" s="57">
        <f t="shared" ref="H350" si="358">(H351+H355)</f>
        <v>0</v>
      </c>
      <c r="I350" s="57">
        <f t="shared" si="357"/>
        <v>0</v>
      </c>
      <c r="J350" s="57">
        <f t="shared" ref="J350:K350" si="359">(J351+J355)</f>
        <v>0</v>
      </c>
      <c r="K350" s="57">
        <f t="shared" si="359"/>
        <v>0</v>
      </c>
      <c r="L350" s="61"/>
      <c r="M350" s="61"/>
      <c r="N350" s="61"/>
      <c r="O350" s="61"/>
    </row>
    <row r="351" spans="1:15" s="58" customFormat="1" ht="25.5" x14ac:dyDescent="0.2">
      <c r="A351" s="59">
        <v>3431</v>
      </c>
      <c r="B351" s="60" t="s">
        <v>215</v>
      </c>
      <c r="C351" s="61">
        <f>(D351+E351+J351+K351+L351+M351+N351+O351)</f>
        <v>0</v>
      </c>
      <c r="D351" s="61">
        <v>0</v>
      </c>
      <c r="E351" s="61">
        <v>0</v>
      </c>
      <c r="F351" s="61">
        <v>0</v>
      </c>
      <c r="G351" s="61">
        <v>0</v>
      </c>
      <c r="H351" s="61">
        <v>0</v>
      </c>
      <c r="I351" s="61">
        <v>0</v>
      </c>
      <c r="J351" s="61">
        <v>0</v>
      </c>
      <c r="K351" s="61">
        <v>0</v>
      </c>
      <c r="L351" s="61"/>
      <c r="M351" s="61"/>
      <c r="N351" s="61"/>
      <c r="O351" s="61"/>
    </row>
    <row r="352" spans="1:15" s="58" customFormat="1" x14ac:dyDescent="0.2">
      <c r="A352" s="55">
        <v>38</v>
      </c>
      <c r="B352" s="56" t="s">
        <v>216</v>
      </c>
      <c r="C352" s="57">
        <f>(SUM(C353))</f>
        <v>290</v>
      </c>
      <c r="D352" s="61">
        <v>0</v>
      </c>
      <c r="E352" s="57">
        <f t="shared" ref="E352:K352" si="360">(E353)</f>
        <v>0</v>
      </c>
      <c r="F352" s="57">
        <f t="shared" si="360"/>
        <v>0</v>
      </c>
      <c r="G352" s="57">
        <f t="shared" si="360"/>
        <v>0</v>
      </c>
      <c r="H352" s="57">
        <f t="shared" si="360"/>
        <v>300</v>
      </c>
      <c r="I352" s="57">
        <f t="shared" si="360"/>
        <v>300</v>
      </c>
      <c r="J352" s="57">
        <f t="shared" si="360"/>
        <v>300</v>
      </c>
      <c r="K352" s="57">
        <f t="shared" si="360"/>
        <v>300</v>
      </c>
      <c r="L352" s="61"/>
      <c r="M352" s="61"/>
      <c r="N352" s="61"/>
      <c r="O352" s="61"/>
    </row>
    <row r="353" spans="1:15" s="58" customFormat="1" x14ac:dyDescent="0.2">
      <c r="A353" s="55">
        <v>381</v>
      </c>
      <c r="B353" s="56" t="s">
        <v>63</v>
      </c>
      <c r="C353" s="57">
        <v>290</v>
      </c>
      <c r="D353" s="61">
        <v>0</v>
      </c>
      <c r="E353" s="57">
        <v>0</v>
      </c>
      <c r="F353" s="57">
        <v>0</v>
      </c>
      <c r="G353" s="57">
        <v>0</v>
      </c>
      <c r="H353" s="57">
        <v>300</v>
      </c>
      <c r="I353" s="57">
        <v>300</v>
      </c>
      <c r="J353" s="57">
        <v>300</v>
      </c>
      <c r="K353" s="57">
        <v>300</v>
      </c>
      <c r="L353" s="61"/>
      <c r="M353" s="61"/>
      <c r="N353" s="61"/>
      <c r="O353" s="61"/>
    </row>
    <row r="354" spans="1:15" s="84" customFormat="1" x14ac:dyDescent="0.2">
      <c r="A354" s="59">
        <v>3811</v>
      </c>
      <c r="B354" s="60" t="s">
        <v>63</v>
      </c>
      <c r="C354" s="61">
        <v>390</v>
      </c>
      <c r="D354" s="61">
        <v>0</v>
      </c>
      <c r="E354" s="61">
        <v>0</v>
      </c>
      <c r="F354" s="61">
        <v>0</v>
      </c>
      <c r="G354" s="61">
        <v>0</v>
      </c>
      <c r="H354" s="61">
        <v>300</v>
      </c>
      <c r="I354" s="61">
        <v>300</v>
      </c>
      <c r="J354" s="61">
        <v>300</v>
      </c>
      <c r="K354" s="61">
        <v>300</v>
      </c>
      <c r="L354" s="61"/>
      <c r="M354" s="61"/>
      <c r="N354" s="61"/>
      <c r="O354" s="61"/>
    </row>
    <row r="355" spans="1:15" s="58" customFormat="1" x14ac:dyDescent="0.2">
      <c r="A355" s="82">
        <v>0</v>
      </c>
      <c r="B355" s="83">
        <v>0</v>
      </c>
      <c r="C355" s="61">
        <f>(D355+E355+J355+K355+L355+M355+N355+O355)</f>
        <v>0</v>
      </c>
      <c r="D355" s="61">
        <v>0</v>
      </c>
      <c r="E355" s="61">
        <v>0</v>
      </c>
      <c r="F355" s="61">
        <v>0</v>
      </c>
      <c r="G355" s="61">
        <v>0</v>
      </c>
      <c r="H355" s="61">
        <v>0</v>
      </c>
      <c r="I355" s="61">
        <v>0</v>
      </c>
      <c r="J355" s="61">
        <v>0</v>
      </c>
      <c r="K355" s="61">
        <v>0</v>
      </c>
      <c r="L355" s="61"/>
      <c r="M355" s="61"/>
      <c r="N355" s="61"/>
      <c r="O355" s="61"/>
    </row>
    <row r="356" spans="1:15" ht="51" x14ac:dyDescent="0.2">
      <c r="A356" s="74" t="s">
        <v>160</v>
      </c>
      <c r="B356" s="85" t="s">
        <v>223</v>
      </c>
      <c r="C356" s="79">
        <f t="shared" ref="C356:F356" si="361">(SUM(C358))</f>
        <v>662238.1100000001</v>
      </c>
      <c r="D356" s="53">
        <f t="shared" si="361"/>
        <v>436392.59406729043</v>
      </c>
      <c r="E356" s="53">
        <f t="shared" si="361"/>
        <v>456301.01532948436</v>
      </c>
      <c r="F356" s="53">
        <f t="shared" si="361"/>
        <v>589016</v>
      </c>
      <c r="G356" s="53">
        <f t="shared" ref="G356:I356" si="362">(SUM(G358))</f>
        <v>589016</v>
      </c>
      <c r="H356" s="53">
        <f t="shared" ref="H356" si="363">(SUM(H358))</f>
        <v>659016</v>
      </c>
      <c r="I356" s="79">
        <f t="shared" si="362"/>
        <v>832016</v>
      </c>
      <c r="J356" s="79">
        <f t="shared" ref="J356:K356" si="364">(SUM(J358))</f>
        <v>832016</v>
      </c>
      <c r="K356" s="79">
        <f t="shared" si="364"/>
        <v>832016</v>
      </c>
      <c r="L356" s="53">
        <f t="shared" ref="L356:O356" si="365">SUM(L358)</f>
        <v>0</v>
      </c>
      <c r="M356" s="53">
        <f t="shared" si="365"/>
        <v>0</v>
      </c>
      <c r="N356" s="53">
        <f t="shared" si="365"/>
        <v>0</v>
      </c>
      <c r="O356" s="53">
        <f t="shared" si="365"/>
        <v>0</v>
      </c>
    </row>
    <row r="357" spans="1:15" x14ac:dyDescent="0.2">
      <c r="A357" s="86" t="s">
        <v>224</v>
      </c>
      <c r="B357" s="52" t="s">
        <v>207</v>
      </c>
      <c r="C357" s="53">
        <v>0</v>
      </c>
      <c r="D357" s="53">
        <v>0</v>
      </c>
      <c r="E357" s="53">
        <v>0</v>
      </c>
      <c r="F357" s="53">
        <v>0</v>
      </c>
      <c r="G357" s="53">
        <v>0</v>
      </c>
      <c r="H357" s="53">
        <v>0</v>
      </c>
      <c r="I357" s="53">
        <v>0</v>
      </c>
      <c r="J357" s="53">
        <v>0</v>
      </c>
      <c r="K357" s="53">
        <v>0</v>
      </c>
      <c r="L357" s="53"/>
      <c r="M357" s="53"/>
      <c r="N357" s="53"/>
      <c r="O357" s="53"/>
    </row>
    <row r="358" spans="1:15" s="58" customFormat="1" x14ac:dyDescent="0.2">
      <c r="A358" s="67">
        <v>3</v>
      </c>
      <c r="B358" s="68" t="s">
        <v>22</v>
      </c>
      <c r="C358" s="57">
        <f>(SUM(C359,C369))</f>
        <v>662238.1100000001</v>
      </c>
      <c r="D358" s="69">
        <f>(SUM(D359+D369))</f>
        <v>436392.59406729043</v>
      </c>
      <c r="E358" s="69">
        <f>(SUM(E359+E369))</f>
        <v>456301.01532948436</v>
      </c>
      <c r="F358" s="69">
        <v>589016</v>
      </c>
      <c r="G358" s="69">
        <v>589016</v>
      </c>
      <c r="H358" s="57">
        <f>(SUM(H359,H369))</f>
        <v>659016</v>
      </c>
      <c r="I358" s="57">
        <f>(SUM(I359,I369))</f>
        <v>832016</v>
      </c>
      <c r="J358" s="57">
        <f>(SUM(J359,J369))</f>
        <v>832016</v>
      </c>
      <c r="K358" s="57">
        <f>(SUM(K359,K369))</f>
        <v>832016</v>
      </c>
      <c r="L358" s="69">
        <f t="shared" ref="L358:N358" si="366">SUM(L359+L369)</f>
        <v>0</v>
      </c>
      <c r="M358" s="69">
        <f t="shared" si="366"/>
        <v>0</v>
      </c>
      <c r="N358" s="69">
        <f t="shared" si="366"/>
        <v>0</v>
      </c>
      <c r="O358" s="69">
        <f>SUM(O359+O369)</f>
        <v>0</v>
      </c>
    </row>
    <row r="359" spans="1:15" s="58" customFormat="1" x14ac:dyDescent="0.2">
      <c r="A359" s="67">
        <v>31</v>
      </c>
      <c r="B359" s="68" t="s">
        <v>23</v>
      </c>
      <c r="C359" s="57">
        <f>(SUM(C360,C364,C366))</f>
        <v>627664.83000000007</v>
      </c>
      <c r="D359" s="69">
        <f t="shared" ref="D359:G359" si="367">(SUM(D360+D364+D366))</f>
        <v>408122.63587497507</v>
      </c>
      <c r="E359" s="69">
        <f t="shared" si="367"/>
        <v>421394.91671643773</v>
      </c>
      <c r="F359" s="69">
        <f t="shared" si="367"/>
        <v>552290.59658902383</v>
      </c>
      <c r="G359" s="69">
        <f t="shared" si="367"/>
        <v>551490.6</v>
      </c>
      <c r="H359" s="69">
        <f t="shared" ref="H359" si="368">(SUM(H360+H364+H366))</f>
        <v>621490.6</v>
      </c>
      <c r="I359" s="69">
        <f t="shared" ref="I359" si="369">(SUM(I360+I364+I366))</f>
        <v>794490.6</v>
      </c>
      <c r="J359" s="69">
        <f t="shared" ref="J359:K359" si="370">(SUM(J360+J364+J366))</f>
        <v>794490.6</v>
      </c>
      <c r="K359" s="69">
        <f t="shared" si="370"/>
        <v>794490.6</v>
      </c>
      <c r="L359" s="69">
        <f t="shared" ref="L359:N359" si="371">SUM(L360+L364+L366)</f>
        <v>0</v>
      </c>
      <c r="M359" s="69">
        <f t="shared" si="371"/>
        <v>0</v>
      </c>
      <c r="N359" s="69">
        <f t="shared" si="371"/>
        <v>0</v>
      </c>
      <c r="O359" s="69">
        <f>SUM(O360+O364+O366)</f>
        <v>0</v>
      </c>
    </row>
    <row r="360" spans="1:15" s="58" customFormat="1" x14ac:dyDescent="0.2">
      <c r="A360" s="67">
        <v>311</v>
      </c>
      <c r="B360" s="68" t="s">
        <v>186</v>
      </c>
      <c r="C360" s="69">
        <f>(SUM(C361+C362+C363))</f>
        <v>521197.91000000003</v>
      </c>
      <c r="D360" s="69">
        <f>(SUM(D361:D363))</f>
        <v>342424.84570973518</v>
      </c>
      <c r="E360" s="69">
        <f t="shared" ref="E360:I360" si="372">(SUM(E361+E362+E363))</f>
        <v>355697.12655119784</v>
      </c>
      <c r="F360" s="69">
        <f t="shared" si="372"/>
        <v>469290.59658902383</v>
      </c>
      <c r="G360" s="69">
        <f t="shared" si="372"/>
        <v>468490.6</v>
      </c>
      <c r="H360" s="69">
        <f t="shared" ref="H360" si="373">(SUM(H361+H362+H363))</f>
        <v>518490.6</v>
      </c>
      <c r="I360" s="69">
        <f t="shared" si="372"/>
        <v>680490.6</v>
      </c>
      <c r="J360" s="69">
        <f t="shared" ref="J360:K360" si="374">(SUM(J361+J362+J363))</f>
        <v>680490.6</v>
      </c>
      <c r="K360" s="69">
        <f t="shared" si="374"/>
        <v>680490.6</v>
      </c>
      <c r="L360" s="69">
        <f>SUM(L361)</f>
        <v>0</v>
      </c>
      <c r="M360" s="69">
        <f>SUM(M361)</f>
        <v>0</v>
      </c>
      <c r="N360" s="69">
        <f>SUM(N361)</f>
        <v>0</v>
      </c>
      <c r="O360" s="69">
        <f>SUM(O361)</f>
        <v>0</v>
      </c>
    </row>
    <row r="361" spans="1:15" x14ac:dyDescent="0.2">
      <c r="A361" s="59">
        <v>3111</v>
      </c>
      <c r="B361" s="60" t="s">
        <v>78</v>
      </c>
      <c r="C361" s="181">
        <v>506581.92</v>
      </c>
      <c r="D361" s="61">
        <v>326498.10869998008</v>
      </c>
      <c r="E361" s="61">
        <v>339770.38954144268</v>
      </c>
      <c r="F361" s="61">
        <v>450000</v>
      </c>
      <c r="G361" s="61">
        <v>450000</v>
      </c>
      <c r="H361" s="61">
        <v>500000</v>
      </c>
      <c r="I361" s="208">
        <v>660000</v>
      </c>
      <c r="J361" s="208">
        <v>660000</v>
      </c>
      <c r="K361" s="208">
        <v>660000</v>
      </c>
      <c r="L361" s="61">
        <v>0</v>
      </c>
      <c r="M361" s="61"/>
      <c r="N361" s="61"/>
      <c r="O361" s="61"/>
    </row>
    <row r="362" spans="1:15" x14ac:dyDescent="0.2">
      <c r="A362" s="59">
        <v>3113</v>
      </c>
      <c r="B362" s="60" t="s">
        <v>79</v>
      </c>
      <c r="C362" s="61">
        <v>12300.59</v>
      </c>
      <c r="D362" s="61">
        <v>6636.1404207313026</v>
      </c>
      <c r="E362" s="61">
        <v>6636.1404207313026</v>
      </c>
      <c r="F362" s="61">
        <v>10000</v>
      </c>
      <c r="G362" s="61">
        <v>10000</v>
      </c>
      <c r="H362" s="61">
        <v>10000</v>
      </c>
      <c r="I362" s="152">
        <v>12000</v>
      </c>
      <c r="J362" s="152">
        <v>12000</v>
      </c>
      <c r="K362" s="152">
        <v>12000</v>
      </c>
      <c r="L362" s="61"/>
      <c r="M362" s="61"/>
      <c r="N362" s="61"/>
      <c r="O362" s="61"/>
    </row>
    <row r="363" spans="1:15" x14ac:dyDescent="0.2">
      <c r="A363" s="59">
        <v>3114</v>
      </c>
      <c r="B363" s="60" t="s">
        <v>225</v>
      </c>
      <c r="C363" s="61">
        <v>2315.4</v>
      </c>
      <c r="D363" s="61">
        <v>9290.596589023824</v>
      </c>
      <c r="E363" s="61">
        <v>9290.596589023824</v>
      </c>
      <c r="F363" s="61">
        <v>9290.596589023824</v>
      </c>
      <c r="G363" s="61">
        <v>8490.6</v>
      </c>
      <c r="H363" s="61">
        <v>8490.6</v>
      </c>
      <c r="I363" s="61">
        <v>8490.6</v>
      </c>
      <c r="J363" s="61">
        <v>8490.6</v>
      </c>
      <c r="K363" s="61">
        <v>8490.6</v>
      </c>
      <c r="L363" s="61"/>
      <c r="M363" s="61"/>
      <c r="N363" s="61"/>
      <c r="O363" s="61"/>
    </row>
    <row r="364" spans="1:15" x14ac:dyDescent="0.2">
      <c r="A364" s="67">
        <v>312</v>
      </c>
      <c r="B364" s="68" t="s">
        <v>81</v>
      </c>
      <c r="C364" s="69">
        <f t="shared" ref="C364:K364" si="375">(SUM(C365))</f>
        <v>20650.919999999998</v>
      </c>
      <c r="D364" s="69">
        <f t="shared" si="375"/>
        <v>13272.280841462605</v>
      </c>
      <c r="E364" s="69">
        <f t="shared" si="375"/>
        <v>13272.280841462605</v>
      </c>
      <c r="F364" s="69">
        <f t="shared" si="375"/>
        <v>18000</v>
      </c>
      <c r="G364" s="69">
        <f t="shared" si="375"/>
        <v>18000</v>
      </c>
      <c r="H364" s="69">
        <f t="shared" si="375"/>
        <v>18000</v>
      </c>
      <c r="I364" s="69">
        <f t="shared" si="375"/>
        <v>18000</v>
      </c>
      <c r="J364" s="69">
        <f t="shared" si="375"/>
        <v>18000</v>
      </c>
      <c r="K364" s="69">
        <f t="shared" si="375"/>
        <v>18000</v>
      </c>
      <c r="L364" s="69">
        <f t="shared" ref="L364:O364" si="376">SUM(L365)</f>
        <v>0</v>
      </c>
      <c r="M364" s="69">
        <f t="shared" si="376"/>
        <v>0</v>
      </c>
      <c r="N364" s="69">
        <f t="shared" si="376"/>
        <v>0</v>
      </c>
      <c r="O364" s="69">
        <f t="shared" si="376"/>
        <v>0</v>
      </c>
    </row>
    <row r="365" spans="1:15" x14ac:dyDescent="0.2">
      <c r="A365" s="59">
        <v>3121</v>
      </c>
      <c r="B365" s="60" t="s">
        <v>81</v>
      </c>
      <c r="C365" s="181">
        <v>20650.919999999998</v>
      </c>
      <c r="D365" s="61">
        <v>13272.280841462605</v>
      </c>
      <c r="E365" s="61">
        <v>13272.280841462605</v>
      </c>
      <c r="F365" s="61">
        <v>18000</v>
      </c>
      <c r="G365" s="61">
        <v>18000</v>
      </c>
      <c r="H365" s="61">
        <v>18000</v>
      </c>
      <c r="I365" s="181">
        <v>18000</v>
      </c>
      <c r="J365" s="181">
        <v>18000</v>
      </c>
      <c r="K365" s="181">
        <v>18000</v>
      </c>
      <c r="L365" s="61">
        <v>0</v>
      </c>
      <c r="M365" s="61"/>
      <c r="N365" s="61"/>
      <c r="O365" s="61"/>
    </row>
    <row r="366" spans="1:15" x14ac:dyDescent="0.2">
      <c r="A366" s="67">
        <v>313</v>
      </c>
      <c r="B366" s="68" t="s">
        <v>82</v>
      </c>
      <c r="C366" s="69">
        <f>(SUM(C367))</f>
        <v>85816</v>
      </c>
      <c r="D366" s="69">
        <f>(SUM(D367))</f>
        <v>52425.509323777289</v>
      </c>
      <c r="E366" s="69">
        <f>(SUM(E367))</f>
        <v>52425.509323777289</v>
      </c>
      <c r="F366" s="69">
        <f t="shared" ref="F366:I366" si="377">(SUM(F367,F368))</f>
        <v>65000</v>
      </c>
      <c r="G366" s="69">
        <f t="shared" si="377"/>
        <v>65000</v>
      </c>
      <c r="H366" s="69">
        <f t="shared" si="377"/>
        <v>85000</v>
      </c>
      <c r="I366" s="69">
        <f t="shared" si="377"/>
        <v>96000</v>
      </c>
      <c r="J366" s="69">
        <f t="shared" ref="J366:K366" si="378">(SUM(J367,J368))</f>
        <v>96000</v>
      </c>
      <c r="K366" s="69">
        <f t="shared" si="378"/>
        <v>96000</v>
      </c>
      <c r="L366" s="69">
        <f t="shared" ref="L366:O366" si="379">SUM(L367)</f>
        <v>0</v>
      </c>
      <c r="M366" s="69">
        <f t="shared" si="379"/>
        <v>0</v>
      </c>
      <c r="N366" s="69">
        <f t="shared" si="379"/>
        <v>0</v>
      </c>
      <c r="O366" s="69">
        <f t="shared" si="379"/>
        <v>0</v>
      </c>
    </row>
    <row r="367" spans="1:15" ht="25.5" x14ac:dyDescent="0.2">
      <c r="A367" s="59">
        <v>3132</v>
      </c>
      <c r="B367" s="60" t="s">
        <v>187</v>
      </c>
      <c r="C367" s="181">
        <v>85816</v>
      </c>
      <c r="D367" s="61">
        <v>52425.509323777289</v>
      </c>
      <c r="E367" s="61">
        <v>52425.509323777289</v>
      </c>
      <c r="F367" s="61">
        <v>65000</v>
      </c>
      <c r="G367" s="61">
        <v>65000</v>
      </c>
      <c r="H367" s="61">
        <v>85000</v>
      </c>
      <c r="I367" s="152">
        <v>96000</v>
      </c>
      <c r="J367" s="152">
        <v>96000</v>
      </c>
      <c r="K367" s="152">
        <v>96000</v>
      </c>
      <c r="L367" s="61">
        <v>0</v>
      </c>
      <c r="M367" s="61"/>
      <c r="N367" s="61"/>
      <c r="O367" s="61"/>
    </row>
    <row r="368" spans="1:15" ht="25.5" x14ac:dyDescent="0.2">
      <c r="A368" s="59">
        <v>3133</v>
      </c>
      <c r="B368" s="60" t="s">
        <v>226</v>
      </c>
      <c r="C368" s="61">
        <v>0</v>
      </c>
      <c r="D368" s="61">
        <v>0</v>
      </c>
      <c r="E368" s="61">
        <v>0</v>
      </c>
      <c r="F368" s="152">
        <v>0</v>
      </c>
      <c r="G368" s="181">
        <v>0</v>
      </c>
      <c r="H368" s="181">
        <v>0</v>
      </c>
      <c r="I368" s="181">
        <v>0</v>
      </c>
      <c r="J368" s="181">
        <v>0</v>
      </c>
      <c r="K368" s="181">
        <v>0</v>
      </c>
      <c r="L368" s="61"/>
      <c r="M368" s="61"/>
      <c r="N368" s="61"/>
      <c r="O368" s="61"/>
    </row>
    <row r="369" spans="1:15" x14ac:dyDescent="0.2">
      <c r="A369" s="67">
        <v>32</v>
      </c>
      <c r="B369" s="68" t="s">
        <v>30</v>
      </c>
      <c r="C369" s="57">
        <f>(SUM(C371:C372))</f>
        <v>34573.279999999999</v>
      </c>
      <c r="D369" s="69">
        <f t="shared" ref="D369:H369" si="380">(SUM(D370+D372))</f>
        <v>28269.958192315349</v>
      </c>
      <c r="E369" s="69">
        <f t="shared" si="380"/>
        <v>34906.098613046648</v>
      </c>
      <c r="F369" s="69">
        <f t="shared" si="380"/>
        <v>36725.396509390135</v>
      </c>
      <c r="G369" s="69">
        <f t="shared" si="380"/>
        <v>37525.4</v>
      </c>
      <c r="H369" s="69">
        <f t="shared" si="380"/>
        <v>37525.4</v>
      </c>
      <c r="I369" s="69">
        <f t="shared" ref="I369" si="381">(SUM(I370+I372))</f>
        <v>37525.4</v>
      </c>
      <c r="J369" s="69">
        <f t="shared" ref="J369:K369" si="382">(SUM(J370+J372))</f>
        <v>37525.4</v>
      </c>
      <c r="K369" s="69">
        <f t="shared" si="382"/>
        <v>37525.4</v>
      </c>
      <c r="L369" s="69">
        <f t="shared" ref="L369:N369" si="383">SUM(L370+L372)</f>
        <v>0</v>
      </c>
      <c r="M369" s="69">
        <f t="shared" si="383"/>
        <v>0</v>
      </c>
      <c r="N369" s="69">
        <f t="shared" si="383"/>
        <v>0</v>
      </c>
      <c r="O369" s="69">
        <f>SUM(O370+O372)</f>
        <v>0</v>
      </c>
    </row>
    <row r="370" spans="1:15" x14ac:dyDescent="0.2">
      <c r="A370" s="67">
        <v>321</v>
      </c>
      <c r="B370" s="68" t="s">
        <v>84</v>
      </c>
      <c r="C370" s="69">
        <f t="shared" ref="C370:K370" si="384">(SUM(C371))</f>
        <v>32585.279999999999</v>
      </c>
      <c r="D370" s="69">
        <f t="shared" si="384"/>
        <v>26544.56168292521</v>
      </c>
      <c r="E370" s="69">
        <f t="shared" si="384"/>
        <v>33180.702103656513</v>
      </c>
      <c r="F370" s="69">
        <f t="shared" si="384"/>
        <v>35000</v>
      </c>
      <c r="G370" s="69">
        <f t="shared" si="384"/>
        <v>35000</v>
      </c>
      <c r="H370" s="69">
        <f t="shared" si="384"/>
        <v>35000</v>
      </c>
      <c r="I370" s="69">
        <f t="shared" si="384"/>
        <v>35000</v>
      </c>
      <c r="J370" s="69">
        <f t="shared" si="384"/>
        <v>35000</v>
      </c>
      <c r="K370" s="69">
        <f t="shared" si="384"/>
        <v>35000</v>
      </c>
      <c r="L370" s="69">
        <f t="shared" ref="L370:O370" si="385">SUM(L371)</f>
        <v>0</v>
      </c>
      <c r="M370" s="69">
        <f t="shared" si="385"/>
        <v>0</v>
      </c>
      <c r="N370" s="69">
        <f t="shared" si="385"/>
        <v>0</v>
      </c>
      <c r="O370" s="69">
        <f t="shared" si="385"/>
        <v>0</v>
      </c>
    </row>
    <row r="371" spans="1:15" ht="25.5" x14ac:dyDescent="0.2">
      <c r="A371" s="59">
        <v>3212</v>
      </c>
      <c r="B371" s="60" t="s">
        <v>188</v>
      </c>
      <c r="C371" s="181">
        <v>32585.279999999999</v>
      </c>
      <c r="D371" s="61">
        <v>26544.56168292521</v>
      </c>
      <c r="E371" s="61">
        <v>33180.702103656513</v>
      </c>
      <c r="F371" s="61">
        <v>35000</v>
      </c>
      <c r="G371" s="61">
        <v>35000</v>
      </c>
      <c r="H371" s="61">
        <v>35000</v>
      </c>
      <c r="I371" s="61">
        <v>35000</v>
      </c>
      <c r="J371" s="61">
        <v>35000</v>
      </c>
      <c r="K371" s="61">
        <v>35000</v>
      </c>
      <c r="L371" s="87">
        <v>0</v>
      </c>
      <c r="M371" s="61"/>
      <c r="N371" s="61"/>
      <c r="O371" s="61"/>
    </row>
    <row r="372" spans="1:15" ht="25.5" x14ac:dyDescent="0.2">
      <c r="A372" s="55">
        <v>329</v>
      </c>
      <c r="B372" s="56" t="s">
        <v>150</v>
      </c>
      <c r="C372" s="57">
        <f>(SUM(C374+C375))</f>
        <v>1988</v>
      </c>
      <c r="D372" s="57">
        <f>(SUM(D374))</f>
        <v>1725.3965093901386</v>
      </c>
      <c r="E372" s="57">
        <f>(SUM(E374))</f>
        <v>1725.3965093901386</v>
      </c>
      <c r="F372" s="57">
        <f>(SUM(F374))</f>
        <v>1725.3965093901386</v>
      </c>
      <c r="G372" s="57">
        <v>2525.4</v>
      </c>
      <c r="H372" s="57">
        <v>2525.4</v>
      </c>
      <c r="I372" s="57">
        <v>2525.4</v>
      </c>
      <c r="J372" s="57">
        <v>2525.4</v>
      </c>
      <c r="K372" s="57">
        <v>2525.4</v>
      </c>
      <c r="L372" s="57">
        <f t="shared" ref="L372:O372" si="386">SUM(L374)</f>
        <v>0</v>
      </c>
      <c r="M372" s="57">
        <f t="shared" si="386"/>
        <v>0</v>
      </c>
      <c r="N372" s="57">
        <f t="shared" si="386"/>
        <v>0</v>
      </c>
      <c r="O372" s="57">
        <f t="shared" si="386"/>
        <v>0</v>
      </c>
    </row>
    <row r="373" spans="1:15" x14ac:dyDescent="0.2">
      <c r="A373" s="55">
        <v>3291</v>
      </c>
      <c r="B373" s="56" t="s">
        <v>313</v>
      </c>
      <c r="C373" s="57"/>
      <c r="D373" s="57"/>
      <c r="E373" s="57"/>
      <c r="F373" s="57"/>
      <c r="G373" s="57">
        <v>800</v>
      </c>
      <c r="H373" s="57">
        <v>800</v>
      </c>
      <c r="I373" s="57">
        <v>800</v>
      </c>
      <c r="J373" s="57">
        <v>800</v>
      </c>
      <c r="K373" s="57">
        <v>800</v>
      </c>
      <c r="L373" s="57"/>
      <c r="M373" s="57"/>
      <c r="N373" s="57"/>
      <c r="O373" s="57"/>
    </row>
    <row r="374" spans="1:15" x14ac:dyDescent="0.2">
      <c r="A374" s="59">
        <v>3295</v>
      </c>
      <c r="B374" s="60" t="s">
        <v>108</v>
      </c>
      <c r="C374" s="61">
        <v>1988</v>
      </c>
      <c r="D374" s="61">
        <v>1725.3965093901386</v>
      </c>
      <c r="E374" s="61">
        <v>1725.3965093901386</v>
      </c>
      <c r="F374" s="61">
        <v>1725.3965093901386</v>
      </c>
      <c r="G374" s="61">
        <v>1725.3965093901386</v>
      </c>
      <c r="H374" s="61">
        <v>1725.3965093901386</v>
      </c>
      <c r="I374" s="61">
        <v>1725.3965093901386</v>
      </c>
      <c r="J374" s="61">
        <v>1725.3965093901386</v>
      </c>
      <c r="K374" s="61">
        <v>1725.3965093901386</v>
      </c>
      <c r="L374" s="61"/>
      <c r="M374" s="61"/>
      <c r="N374" s="61"/>
      <c r="O374" s="61"/>
    </row>
    <row r="375" spans="1:15" x14ac:dyDescent="0.2">
      <c r="A375" s="59">
        <v>3296</v>
      </c>
      <c r="B375" s="60" t="s">
        <v>214</v>
      </c>
      <c r="C375" s="61">
        <v>0</v>
      </c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</row>
    <row r="376" spans="1:15" ht="51" x14ac:dyDescent="0.2">
      <c r="A376" s="88" t="s">
        <v>178</v>
      </c>
      <c r="B376" s="89" t="s">
        <v>227</v>
      </c>
      <c r="C376" s="90">
        <f t="shared" ref="C376:F376" si="387">(SUM(C378))</f>
        <v>32153</v>
      </c>
      <c r="D376" s="90">
        <f t="shared" si="387"/>
        <v>3981.6842524387812</v>
      </c>
      <c r="E376" s="90">
        <f t="shared" si="387"/>
        <v>3981.6842524387812</v>
      </c>
      <c r="F376" s="90">
        <f t="shared" si="387"/>
        <v>30000</v>
      </c>
      <c r="G376" s="90">
        <f t="shared" ref="G376:I376" si="388">(SUM(G378))</f>
        <v>30000</v>
      </c>
      <c r="H376" s="90">
        <f t="shared" ref="H376" si="389">(SUM(H378))</f>
        <v>30000</v>
      </c>
      <c r="I376" s="90">
        <f t="shared" si="388"/>
        <v>35000</v>
      </c>
      <c r="J376" s="90">
        <f t="shared" ref="J376:K376" si="390">(SUM(J378))</f>
        <v>35000</v>
      </c>
      <c r="K376" s="90">
        <f t="shared" si="390"/>
        <v>35000</v>
      </c>
      <c r="L376" s="90">
        <f t="shared" ref="L376:O376" si="391">SUM(L378)</f>
        <v>0</v>
      </c>
      <c r="M376" s="90">
        <f t="shared" si="391"/>
        <v>0</v>
      </c>
      <c r="N376" s="90">
        <f t="shared" si="391"/>
        <v>0</v>
      </c>
      <c r="O376" s="90">
        <f t="shared" si="391"/>
        <v>0</v>
      </c>
    </row>
    <row r="377" spans="1:15" x14ac:dyDescent="0.2">
      <c r="A377" s="91" t="s">
        <v>224</v>
      </c>
      <c r="B377" s="89" t="s">
        <v>207</v>
      </c>
      <c r="C377" s="90">
        <v>0</v>
      </c>
      <c r="D377" s="90">
        <v>0</v>
      </c>
      <c r="E377" s="90">
        <v>0</v>
      </c>
      <c r="F377" s="90">
        <v>0</v>
      </c>
      <c r="G377" s="90">
        <v>0</v>
      </c>
      <c r="H377" s="90">
        <v>0</v>
      </c>
      <c r="I377" s="90">
        <v>0</v>
      </c>
      <c r="J377" s="90">
        <v>0</v>
      </c>
      <c r="K377" s="90">
        <v>0</v>
      </c>
      <c r="L377" s="90"/>
      <c r="M377" s="90"/>
      <c r="N377" s="90"/>
      <c r="O377" s="90"/>
    </row>
    <row r="378" spans="1:15" x14ac:dyDescent="0.2">
      <c r="A378" s="92">
        <v>3</v>
      </c>
      <c r="B378" s="68" t="s">
        <v>22</v>
      </c>
      <c r="C378" s="69">
        <f t="shared" ref="C378:K378" si="392">(SUM(C379))</f>
        <v>32153</v>
      </c>
      <c r="D378" s="69">
        <f t="shared" si="392"/>
        <v>3981.6842524387812</v>
      </c>
      <c r="E378" s="69">
        <f t="shared" si="392"/>
        <v>3981.6842524387812</v>
      </c>
      <c r="F378" s="69">
        <f t="shared" si="392"/>
        <v>30000</v>
      </c>
      <c r="G378" s="69">
        <f t="shared" si="392"/>
        <v>30000</v>
      </c>
      <c r="H378" s="69">
        <f t="shared" si="392"/>
        <v>30000</v>
      </c>
      <c r="I378" s="69">
        <f t="shared" si="392"/>
        <v>35000</v>
      </c>
      <c r="J378" s="69">
        <f t="shared" si="392"/>
        <v>35000</v>
      </c>
      <c r="K378" s="69">
        <f t="shared" si="392"/>
        <v>35000</v>
      </c>
      <c r="L378" s="69">
        <f t="shared" ref="L378:O378" si="393">SUM(L379)</f>
        <v>0</v>
      </c>
      <c r="M378" s="69">
        <f t="shared" si="393"/>
        <v>0</v>
      </c>
      <c r="N378" s="69">
        <f t="shared" si="393"/>
        <v>0</v>
      </c>
      <c r="O378" s="69">
        <f t="shared" si="393"/>
        <v>0</v>
      </c>
    </row>
    <row r="379" spans="1:15" x14ac:dyDescent="0.2">
      <c r="A379" s="92">
        <v>32</v>
      </c>
      <c r="B379" s="68" t="s">
        <v>30</v>
      </c>
      <c r="C379" s="69">
        <f t="shared" ref="C379:H379" si="394">(SUM(C383))</f>
        <v>32153</v>
      </c>
      <c r="D379" s="69">
        <f t="shared" si="394"/>
        <v>3981.6842524387812</v>
      </c>
      <c r="E379" s="69">
        <f t="shared" si="394"/>
        <v>3981.6842524387812</v>
      </c>
      <c r="F379" s="69">
        <f t="shared" si="394"/>
        <v>30000</v>
      </c>
      <c r="G379" s="69">
        <f t="shared" si="394"/>
        <v>30000</v>
      </c>
      <c r="H379" s="69">
        <f t="shared" si="394"/>
        <v>30000</v>
      </c>
      <c r="I379" s="69">
        <f t="shared" ref="I379" si="395">(SUM(I383))</f>
        <v>35000</v>
      </c>
      <c r="J379" s="69">
        <f t="shared" ref="J379:K379" si="396">(SUM(J383))</f>
        <v>35000</v>
      </c>
      <c r="K379" s="69">
        <f t="shared" si="396"/>
        <v>35000</v>
      </c>
      <c r="L379" s="69">
        <v>0</v>
      </c>
      <c r="M379" s="69">
        <f t="shared" ref="M379:O379" si="397">SUM(M383)</f>
        <v>0</v>
      </c>
      <c r="N379" s="69">
        <f t="shared" si="397"/>
        <v>0</v>
      </c>
      <c r="O379" s="69">
        <f t="shared" si="397"/>
        <v>0</v>
      </c>
    </row>
    <row r="380" spans="1:15" x14ac:dyDescent="0.2">
      <c r="A380" s="92">
        <v>321</v>
      </c>
      <c r="B380" s="68" t="s">
        <v>84</v>
      </c>
      <c r="C380" s="69">
        <f>(D380+E380+J380+K380+L380+M380+N380+O380)</f>
        <v>0</v>
      </c>
      <c r="D380" s="69">
        <v>0</v>
      </c>
      <c r="E380" s="69">
        <v>0</v>
      </c>
      <c r="F380" s="69">
        <v>0</v>
      </c>
      <c r="G380" s="69">
        <v>0</v>
      </c>
      <c r="H380" s="69">
        <v>0</v>
      </c>
      <c r="I380" s="69">
        <v>0</v>
      </c>
      <c r="J380" s="69">
        <v>0</v>
      </c>
      <c r="K380" s="69">
        <v>0</v>
      </c>
      <c r="L380" s="69"/>
      <c r="M380" s="69"/>
      <c r="N380" s="69"/>
      <c r="O380" s="69"/>
    </row>
    <row r="381" spans="1:15" s="58" customFormat="1" x14ac:dyDescent="0.2">
      <c r="A381" s="93">
        <v>3211</v>
      </c>
      <c r="B381" s="60" t="s">
        <v>85</v>
      </c>
      <c r="C381" s="61">
        <f>(D381+E381+J381+K381+L381+M381+N381+O381)</f>
        <v>0</v>
      </c>
      <c r="D381" s="61">
        <v>0</v>
      </c>
      <c r="E381" s="61">
        <v>0</v>
      </c>
      <c r="F381" s="61">
        <v>0</v>
      </c>
      <c r="G381" s="61">
        <v>0</v>
      </c>
      <c r="H381" s="61">
        <v>0</v>
      </c>
      <c r="I381" s="61">
        <v>0</v>
      </c>
      <c r="J381" s="61">
        <v>0</v>
      </c>
      <c r="K381" s="61">
        <v>0</v>
      </c>
      <c r="L381" s="61"/>
      <c r="M381" s="61"/>
      <c r="N381" s="61"/>
      <c r="O381" s="61"/>
    </row>
    <row r="382" spans="1:15" s="58" customFormat="1" x14ac:dyDescent="0.2">
      <c r="A382" s="93">
        <v>3213</v>
      </c>
      <c r="B382" s="60" t="s">
        <v>138</v>
      </c>
      <c r="C382" s="61">
        <f>(D382+E382+J382+K382+L382+M382+N382+O382)</f>
        <v>0</v>
      </c>
      <c r="D382" s="61">
        <v>0</v>
      </c>
      <c r="E382" s="61">
        <v>0</v>
      </c>
      <c r="F382" s="61">
        <v>0</v>
      </c>
      <c r="G382" s="61">
        <v>0</v>
      </c>
      <c r="H382" s="61">
        <v>0</v>
      </c>
      <c r="I382" s="61">
        <v>0</v>
      </c>
      <c r="J382" s="61">
        <v>0</v>
      </c>
      <c r="K382" s="61">
        <v>0</v>
      </c>
      <c r="L382" s="61"/>
      <c r="M382" s="61"/>
      <c r="N382" s="61"/>
      <c r="O382" s="61"/>
    </row>
    <row r="383" spans="1:15" s="58" customFormat="1" x14ac:dyDescent="0.2">
      <c r="A383" s="92">
        <v>322</v>
      </c>
      <c r="B383" s="68" t="s">
        <v>140</v>
      </c>
      <c r="C383" s="69">
        <f t="shared" ref="C383:G383" si="398">(SUM(C384:C388))</f>
        <v>32153</v>
      </c>
      <c r="D383" s="69">
        <f t="shared" si="398"/>
        <v>3981.6842524387812</v>
      </c>
      <c r="E383" s="69">
        <f t="shared" si="398"/>
        <v>3981.6842524387812</v>
      </c>
      <c r="F383" s="69">
        <f t="shared" si="398"/>
        <v>30000</v>
      </c>
      <c r="G383" s="69">
        <f t="shared" si="398"/>
        <v>30000</v>
      </c>
      <c r="H383" s="69">
        <f t="shared" ref="H383" si="399">(SUM(H384:H388))</f>
        <v>30000</v>
      </c>
      <c r="I383" s="69">
        <f t="shared" ref="I383" si="400">(SUM(I384:I388))</f>
        <v>35000</v>
      </c>
      <c r="J383" s="69">
        <f t="shared" ref="J383:K383" si="401">(SUM(J384:J388))</f>
        <v>35000</v>
      </c>
      <c r="K383" s="69">
        <f t="shared" si="401"/>
        <v>35000</v>
      </c>
      <c r="L383" s="69">
        <f t="shared" ref="L383:N383" si="402">SUM(L384:L388)</f>
        <v>0</v>
      </c>
      <c r="M383" s="69">
        <f t="shared" si="402"/>
        <v>0</v>
      </c>
      <c r="N383" s="69">
        <f t="shared" si="402"/>
        <v>0</v>
      </c>
      <c r="O383" s="69">
        <f>SUM(O384:O388)</f>
        <v>0</v>
      </c>
    </row>
    <row r="384" spans="1:15" ht="25.5" x14ac:dyDescent="0.2">
      <c r="A384" s="93">
        <v>3221</v>
      </c>
      <c r="B384" s="60" t="s">
        <v>228</v>
      </c>
      <c r="C384" s="61">
        <f>(D384+E384+J384+K384+L384+M384+N384+O384)</f>
        <v>0</v>
      </c>
      <c r="D384" s="61">
        <v>0</v>
      </c>
      <c r="E384" s="61">
        <v>0</v>
      </c>
      <c r="F384" s="61">
        <v>0</v>
      </c>
      <c r="G384" s="61">
        <v>0</v>
      </c>
      <c r="H384" s="61">
        <v>0</v>
      </c>
      <c r="I384" s="61">
        <v>0</v>
      </c>
      <c r="J384" s="61">
        <v>0</v>
      </c>
      <c r="K384" s="61">
        <v>0</v>
      </c>
      <c r="L384" s="61"/>
      <c r="M384" s="61"/>
      <c r="N384" s="61"/>
      <c r="O384" s="61"/>
    </row>
    <row r="385" spans="1:15" x14ac:dyDescent="0.2">
      <c r="A385" s="93">
        <v>3222</v>
      </c>
      <c r="B385" s="60" t="s">
        <v>90</v>
      </c>
      <c r="C385" s="61">
        <v>32153</v>
      </c>
      <c r="D385" s="61">
        <v>3981.6842524387812</v>
      </c>
      <c r="E385" s="61">
        <v>3981.6842524387812</v>
      </c>
      <c r="F385" s="61">
        <v>30000</v>
      </c>
      <c r="G385" s="61">
        <v>30000</v>
      </c>
      <c r="H385" s="61">
        <v>30000</v>
      </c>
      <c r="I385" s="152">
        <v>35000</v>
      </c>
      <c r="J385" s="152">
        <v>35000</v>
      </c>
      <c r="K385" s="152">
        <v>35000</v>
      </c>
      <c r="L385" s="61">
        <v>0</v>
      </c>
      <c r="M385" s="61"/>
      <c r="N385" s="61"/>
      <c r="O385" s="61"/>
    </row>
    <row r="386" spans="1:15" x14ac:dyDescent="0.2">
      <c r="A386" s="93">
        <v>3223</v>
      </c>
      <c r="B386" s="60" t="s">
        <v>91</v>
      </c>
      <c r="C386" s="61">
        <f t="shared" ref="C386:C397" si="403">(D386+E386+J386+K386+L386+M386+N386+O386)</f>
        <v>0</v>
      </c>
      <c r="D386" s="61">
        <v>0</v>
      </c>
      <c r="E386" s="61">
        <v>0</v>
      </c>
      <c r="F386" s="61">
        <v>0</v>
      </c>
      <c r="G386" s="61">
        <v>0</v>
      </c>
      <c r="H386" s="61">
        <v>0</v>
      </c>
      <c r="I386" s="61">
        <v>0</v>
      </c>
      <c r="J386" s="61">
        <v>0</v>
      </c>
      <c r="K386" s="61">
        <v>0</v>
      </c>
      <c r="L386" s="61"/>
      <c r="M386" s="61"/>
      <c r="N386" s="61"/>
      <c r="O386" s="61"/>
    </row>
    <row r="387" spans="1:15" x14ac:dyDescent="0.2">
      <c r="A387" s="93">
        <v>3224</v>
      </c>
      <c r="B387" s="60" t="s">
        <v>229</v>
      </c>
      <c r="C387" s="61">
        <f t="shared" si="403"/>
        <v>0</v>
      </c>
      <c r="D387" s="61">
        <v>0</v>
      </c>
      <c r="E387" s="61">
        <v>0</v>
      </c>
      <c r="F387" s="61">
        <v>0</v>
      </c>
      <c r="G387" s="61">
        <v>0</v>
      </c>
      <c r="H387" s="61">
        <v>0</v>
      </c>
      <c r="I387" s="61">
        <v>0</v>
      </c>
      <c r="J387" s="61">
        <v>0</v>
      </c>
      <c r="K387" s="61">
        <v>0</v>
      </c>
      <c r="L387" s="61"/>
      <c r="M387" s="61"/>
      <c r="N387" s="61"/>
      <c r="O387" s="61"/>
    </row>
    <row r="388" spans="1:15" x14ac:dyDescent="0.2">
      <c r="A388" s="93">
        <v>3225</v>
      </c>
      <c r="B388" s="60" t="s">
        <v>143</v>
      </c>
      <c r="C388" s="61">
        <f t="shared" si="403"/>
        <v>0</v>
      </c>
      <c r="D388" s="61">
        <v>0</v>
      </c>
      <c r="E388" s="61">
        <v>0</v>
      </c>
      <c r="F388" s="61">
        <v>0</v>
      </c>
      <c r="G388" s="61">
        <v>0</v>
      </c>
      <c r="H388" s="61">
        <v>0</v>
      </c>
      <c r="I388" s="61">
        <v>0</v>
      </c>
      <c r="J388" s="61">
        <v>0</v>
      </c>
      <c r="K388" s="61">
        <v>0</v>
      </c>
      <c r="L388" s="61"/>
      <c r="M388" s="61"/>
      <c r="N388" s="61"/>
      <c r="O388" s="61"/>
    </row>
    <row r="389" spans="1:15" x14ac:dyDescent="0.2">
      <c r="A389" s="93">
        <v>3227</v>
      </c>
      <c r="B389" s="60" t="s">
        <v>94</v>
      </c>
      <c r="C389" s="61">
        <f t="shared" si="403"/>
        <v>0</v>
      </c>
      <c r="D389" s="61">
        <v>0</v>
      </c>
      <c r="E389" s="61">
        <v>0</v>
      </c>
      <c r="F389" s="61">
        <v>0</v>
      </c>
      <c r="G389" s="61">
        <v>0</v>
      </c>
      <c r="H389" s="61">
        <v>0</v>
      </c>
      <c r="I389" s="61">
        <v>0</v>
      </c>
      <c r="J389" s="61">
        <v>0</v>
      </c>
      <c r="K389" s="61">
        <v>0</v>
      </c>
      <c r="L389" s="61"/>
      <c r="M389" s="61"/>
      <c r="N389" s="61"/>
      <c r="O389" s="61"/>
    </row>
    <row r="390" spans="1:15" s="58" customFormat="1" x14ac:dyDescent="0.2">
      <c r="A390" s="92">
        <v>323</v>
      </c>
      <c r="B390" s="68" t="s">
        <v>95</v>
      </c>
      <c r="C390" s="69">
        <f t="shared" si="403"/>
        <v>0</v>
      </c>
      <c r="D390" s="69">
        <f t="shared" ref="D390:G390" si="404">(SUM(D394))</f>
        <v>0</v>
      </c>
      <c r="E390" s="69">
        <f t="shared" si="404"/>
        <v>0</v>
      </c>
      <c r="F390" s="69">
        <f t="shared" si="404"/>
        <v>0</v>
      </c>
      <c r="G390" s="69">
        <f t="shared" si="404"/>
        <v>0</v>
      </c>
      <c r="H390" s="69">
        <f t="shared" ref="H390" si="405">(SUM(H394))</f>
        <v>0</v>
      </c>
      <c r="I390" s="69">
        <f t="shared" ref="I390" si="406">(SUM(I394))</f>
        <v>0</v>
      </c>
      <c r="J390" s="69">
        <f t="shared" ref="J390:K390" si="407">(SUM(J394))</f>
        <v>0</v>
      </c>
      <c r="K390" s="69">
        <f t="shared" si="407"/>
        <v>0</v>
      </c>
      <c r="L390" s="69">
        <f t="shared" ref="L390:O390" si="408">SUM(L394)</f>
        <v>0</v>
      </c>
      <c r="M390" s="69">
        <f t="shared" si="408"/>
        <v>0</v>
      </c>
      <c r="N390" s="69">
        <f t="shared" si="408"/>
        <v>0</v>
      </c>
      <c r="O390" s="69">
        <f t="shared" si="408"/>
        <v>0</v>
      </c>
    </row>
    <row r="391" spans="1:15" x14ac:dyDescent="0.2">
      <c r="A391" s="93">
        <v>3231</v>
      </c>
      <c r="B391" s="60" t="s">
        <v>145</v>
      </c>
      <c r="C391" s="61">
        <f t="shared" si="403"/>
        <v>0</v>
      </c>
      <c r="D391" s="61">
        <v>0</v>
      </c>
      <c r="E391" s="61">
        <v>0</v>
      </c>
      <c r="F391" s="61">
        <v>0</v>
      </c>
      <c r="G391" s="61">
        <v>0</v>
      </c>
      <c r="H391" s="61">
        <v>0</v>
      </c>
      <c r="I391" s="61">
        <v>0</v>
      </c>
      <c r="J391" s="61">
        <v>0</v>
      </c>
      <c r="K391" s="61">
        <v>0</v>
      </c>
      <c r="L391" s="61"/>
      <c r="M391" s="61"/>
      <c r="N391" s="61"/>
      <c r="O391" s="61"/>
    </row>
    <row r="392" spans="1:15" x14ac:dyDescent="0.2">
      <c r="A392" s="93">
        <v>3232</v>
      </c>
      <c r="B392" s="60" t="s">
        <v>210</v>
      </c>
      <c r="C392" s="61">
        <f t="shared" si="403"/>
        <v>0</v>
      </c>
      <c r="D392" s="61">
        <v>0</v>
      </c>
      <c r="E392" s="61">
        <v>0</v>
      </c>
      <c r="F392" s="61">
        <v>0</v>
      </c>
      <c r="G392" s="61">
        <v>0</v>
      </c>
      <c r="H392" s="61">
        <v>0</v>
      </c>
      <c r="I392" s="61">
        <v>0</v>
      </c>
      <c r="J392" s="61">
        <v>0</v>
      </c>
      <c r="K392" s="61">
        <v>0</v>
      </c>
      <c r="L392" s="61"/>
      <c r="M392" s="61"/>
      <c r="N392" s="61"/>
      <c r="O392" s="61"/>
    </row>
    <row r="393" spans="1:15" x14ac:dyDescent="0.2">
      <c r="A393" s="93">
        <v>3234</v>
      </c>
      <c r="B393" s="60" t="s">
        <v>100</v>
      </c>
      <c r="C393" s="61">
        <f t="shared" si="403"/>
        <v>0</v>
      </c>
      <c r="D393" s="61">
        <v>0</v>
      </c>
      <c r="E393" s="61">
        <v>0</v>
      </c>
      <c r="F393" s="61">
        <v>0</v>
      </c>
      <c r="G393" s="61">
        <v>0</v>
      </c>
      <c r="H393" s="61">
        <v>0</v>
      </c>
      <c r="I393" s="61">
        <v>0</v>
      </c>
      <c r="J393" s="61">
        <v>0</v>
      </c>
      <c r="K393" s="61">
        <v>0</v>
      </c>
      <c r="L393" s="61"/>
      <c r="M393" s="61"/>
      <c r="N393" s="61"/>
      <c r="O393" s="61"/>
    </row>
    <row r="394" spans="1:15" x14ac:dyDescent="0.2">
      <c r="A394" s="93">
        <v>3236</v>
      </c>
      <c r="B394" s="60" t="s">
        <v>148</v>
      </c>
      <c r="C394" s="61">
        <f t="shared" si="403"/>
        <v>0</v>
      </c>
      <c r="D394" s="61">
        <v>0</v>
      </c>
      <c r="E394" s="61">
        <v>0</v>
      </c>
      <c r="F394" s="61">
        <v>0</v>
      </c>
      <c r="G394" s="61">
        <v>0</v>
      </c>
      <c r="H394" s="61">
        <v>0</v>
      </c>
      <c r="I394" s="61">
        <v>0</v>
      </c>
      <c r="J394" s="61">
        <v>0</v>
      </c>
      <c r="K394" s="61">
        <v>0</v>
      </c>
      <c r="L394" s="61"/>
      <c r="M394" s="61"/>
      <c r="N394" s="61"/>
      <c r="O394" s="61"/>
    </row>
    <row r="395" spans="1:15" x14ac:dyDescent="0.2">
      <c r="A395" s="93">
        <v>3239</v>
      </c>
      <c r="B395" s="60" t="s">
        <v>104</v>
      </c>
      <c r="C395" s="61">
        <f t="shared" si="403"/>
        <v>0</v>
      </c>
      <c r="D395" s="61">
        <v>0</v>
      </c>
      <c r="E395" s="61">
        <v>0</v>
      </c>
      <c r="F395" s="61">
        <v>0</v>
      </c>
      <c r="G395" s="61">
        <v>0</v>
      </c>
      <c r="H395" s="61">
        <v>0</v>
      </c>
      <c r="I395" s="61">
        <v>0</v>
      </c>
      <c r="J395" s="61">
        <v>0</v>
      </c>
      <c r="K395" s="61">
        <v>0</v>
      </c>
      <c r="L395" s="61"/>
      <c r="M395" s="61"/>
      <c r="N395" s="61"/>
      <c r="O395" s="61"/>
    </row>
    <row r="396" spans="1:15" ht="25.5" x14ac:dyDescent="0.2">
      <c r="A396" s="94">
        <v>329</v>
      </c>
      <c r="B396" s="56" t="s">
        <v>230</v>
      </c>
      <c r="C396" s="69">
        <f t="shared" si="403"/>
        <v>0</v>
      </c>
      <c r="D396" s="95">
        <v>0</v>
      </c>
      <c r="E396" s="95">
        <v>0</v>
      </c>
      <c r="F396" s="95">
        <v>0</v>
      </c>
      <c r="G396" s="95">
        <v>0</v>
      </c>
      <c r="H396" s="95">
        <v>0</v>
      </c>
      <c r="I396" s="95">
        <v>0</v>
      </c>
      <c r="J396" s="95">
        <v>0</v>
      </c>
      <c r="K396" s="95">
        <v>0</v>
      </c>
      <c r="L396" s="95"/>
      <c r="M396" s="95"/>
      <c r="N396" s="95"/>
      <c r="O396" s="95"/>
    </row>
    <row r="397" spans="1:15" x14ac:dyDescent="0.2">
      <c r="A397" s="93">
        <v>3299</v>
      </c>
      <c r="B397" s="60" t="s">
        <v>150</v>
      </c>
      <c r="C397" s="61">
        <f t="shared" si="403"/>
        <v>0</v>
      </c>
      <c r="D397" s="61">
        <v>0</v>
      </c>
      <c r="E397" s="61">
        <v>0</v>
      </c>
      <c r="F397" s="61">
        <v>0</v>
      </c>
      <c r="G397" s="61">
        <v>0</v>
      </c>
      <c r="H397" s="61">
        <v>0</v>
      </c>
      <c r="I397" s="61">
        <v>0</v>
      </c>
      <c r="J397" s="61">
        <v>0</v>
      </c>
      <c r="K397" s="61">
        <v>0</v>
      </c>
      <c r="L397" s="61"/>
      <c r="M397" s="61"/>
      <c r="N397" s="61"/>
      <c r="O397" s="61"/>
    </row>
    <row r="398" spans="1:15" s="58" customFormat="1" x14ac:dyDescent="0.2">
      <c r="A398" s="93"/>
      <c r="B398" s="60"/>
      <c r="C398" s="61">
        <v>0</v>
      </c>
      <c r="D398" s="61">
        <v>0</v>
      </c>
      <c r="E398" s="61">
        <v>0</v>
      </c>
      <c r="F398" s="61">
        <v>0</v>
      </c>
      <c r="G398" s="61">
        <v>0</v>
      </c>
      <c r="H398" s="61">
        <v>0</v>
      </c>
      <c r="I398" s="61">
        <v>0</v>
      </c>
      <c r="J398" s="61">
        <v>0</v>
      </c>
      <c r="K398" s="61">
        <v>0</v>
      </c>
      <c r="L398" s="61"/>
      <c r="M398" s="61"/>
      <c r="N398" s="61"/>
      <c r="O398" s="61"/>
    </row>
    <row r="399" spans="1:15" s="58" customFormat="1" ht="51" x14ac:dyDescent="0.2">
      <c r="A399" s="88" t="s">
        <v>178</v>
      </c>
      <c r="B399" s="89" t="s">
        <v>227</v>
      </c>
      <c r="C399" s="90">
        <f t="shared" ref="C399:F399" si="409">(SUM(C401))</f>
        <v>8638</v>
      </c>
      <c r="D399" s="90">
        <f t="shared" si="409"/>
        <v>15263.122967681995</v>
      </c>
      <c r="E399" s="90">
        <f t="shared" si="409"/>
        <v>15263.122967681995</v>
      </c>
      <c r="F399" s="90">
        <f t="shared" si="409"/>
        <v>8000</v>
      </c>
      <c r="G399" s="90">
        <f t="shared" ref="G399:I399" si="410">(SUM(G401))</f>
        <v>8000</v>
      </c>
      <c r="H399" s="90">
        <f t="shared" ref="H399" si="411">(SUM(H401))</f>
        <v>11000</v>
      </c>
      <c r="I399" s="90">
        <f t="shared" si="410"/>
        <v>12000</v>
      </c>
      <c r="J399" s="90">
        <f t="shared" ref="J399:K399" si="412">(SUM(J401))</f>
        <v>12000</v>
      </c>
      <c r="K399" s="90">
        <f t="shared" si="412"/>
        <v>12000</v>
      </c>
      <c r="L399" s="90">
        <f t="shared" ref="L399:O399" si="413">SUM(L401)</f>
        <v>0</v>
      </c>
      <c r="M399" s="90">
        <f t="shared" si="413"/>
        <v>0</v>
      </c>
      <c r="N399" s="90">
        <f t="shared" si="413"/>
        <v>0</v>
      </c>
      <c r="O399" s="90">
        <f t="shared" si="413"/>
        <v>0</v>
      </c>
    </row>
    <row r="400" spans="1:15" s="58" customFormat="1" ht="25.5" x14ac:dyDescent="0.2">
      <c r="A400" s="91" t="s">
        <v>231</v>
      </c>
      <c r="B400" s="89" t="s">
        <v>220</v>
      </c>
      <c r="C400" s="90">
        <v>0</v>
      </c>
      <c r="D400" s="90">
        <v>0</v>
      </c>
      <c r="E400" s="90">
        <v>0</v>
      </c>
      <c r="F400" s="90">
        <v>0</v>
      </c>
      <c r="G400" s="90">
        <v>0</v>
      </c>
      <c r="H400" s="90">
        <v>0</v>
      </c>
      <c r="I400" s="90">
        <v>0</v>
      </c>
      <c r="J400" s="90">
        <v>0</v>
      </c>
      <c r="K400" s="90">
        <v>0</v>
      </c>
      <c r="L400" s="90"/>
      <c r="M400" s="90"/>
      <c r="N400" s="90"/>
      <c r="O400" s="90"/>
    </row>
    <row r="401" spans="1:15" s="58" customFormat="1" x14ac:dyDescent="0.2">
      <c r="A401" s="92">
        <v>3</v>
      </c>
      <c r="B401" s="68" t="s">
        <v>22</v>
      </c>
      <c r="C401" s="57">
        <f t="shared" ref="C401:K401" si="414">(SUM(C402))</f>
        <v>8638</v>
      </c>
      <c r="D401" s="69">
        <f t="shared" si="414"/>
        <v>15263.122967681995</v>
      </c>
      <c r="E401" s="69">
        <f t="shared" si="414"/>
        <v>15263.122967681995</v>
      </c>
      <c r="F401" s="69">
        <f t="shared" si="414"/>
        <v>8000</v>
      </c>
      <c r="G401" s="69">
        <f t="shared" si="414"/>
        <v>8000</v>
      </c>
      <c r="H401" s="69">
        <f t="shared" si="414"/>
        <v>11000</v>
      </c>
      <c r="I401" s="69">
        <f t="shared" si="414"/>
        <v>12000</v>
      </c>
      <c r="J401" s="69">
        <f t="shared" si="414"/>
        <v>12000</v>
      </c>
      <c r="K401" s="69">
        <f t="shared" si="414"/>
        <v>12000</v>
      </c>
      <c r="L401" s="69">
        <f t="shared" ref="L401:O401" si="415">SUM(L402)</f>
        <v>0</v>
      </c>
      <c r="M401" s="69">
        <f t="shared" si="415"/>
        <v>0</v>
      </c>
      <c r="N401" s="69">
        <f t="shared" si="415"/>
        <v>0</v>
      </c>
      <c r="O401" s="69">
        <f t="shared" si="415"/>
        <v>0</v>
      </c>
    </row>
    <row r="402" spans="1:15" s="58" customFormat="1" x14ac:dyDescent="0.2">
      <c r="A402" s="92">
        <v>32</v>
      </c>
      <c r="B402" s="68" t="s">
        <v>30</v>
      </c>
      <c r="C402" s="57">
        <f t="shared" ref="C402:F402" si="416">(SUM(C406))</f>
        <v>8638</v>
      </c>
      <c r="D402" s="69">
        <f t="shared" si="416"/>
        <v>15263.122967681995</v>
      </c>
      <c r="E402" s="69">
        <f t="shared" si="416"/>
        <v>15263.122967681995</v>
      </c>
      <c r="F402" s="69">
        <f t="shared" si="416"/>
        <v>8000</v>
      </c>
      <c r="G402" s="69">
        <f t="shared" ref="G402:I402" si="417">(SUM(G406))</f>
        <v>8000</v>
      </c>
      <c r="H402" s="69">
        <f t="shared" ref="H402" si="418">(SUM(H406))</f>
        <v>11000</v>
      </c>
      <c r="I402" s="69">
        <f t="shared" si="417"/>
        <v>12000</v>
      </c>
      <c r="J402" s="69">
        <f t="shared" ref="J402:K402" si="419">(SUM(J406))</f>
        <v>12000</v>
      </c>
      <c r="K402" s="69">
        <f t="shared" si="419"/>
        <v>12000</v>
      </c>
      <c r="L402" s="69">
        <v>0</v>
      </c>
      <c r="M402" s="69">
        <f>SUM(M406)</f>
        <v>0</v>
      </c>
      <c r="N402" s="69">
        <f>SUM(N406)</f>
        <v>0</v>
      </c>
      <c r="O402" s="69">
        <f>SUM(O406)</f>
        <v>0</v>
      </c>
    </row>
    <row r="403" spans="1:15" s="58" customFormat="1" x14ac:dyDescent="0.2">
      <c r="A403" s="92">
        <v>321</v>
      </c>
      <c r="B403" s="68" t="s">
        <v>84</v>
      </c>
      <c r="C403" s="69">
        <f>(D403+E403+J403+K403+L403+M403+N403+O403)</f>
        <v>0</v>
      </c>
      <c r="D403" s="69">
        <v>0</v>
      </c>
      <c r="E403" s="69">
        <v>0</v>
      </c>
      <c r="F403" s="69">
        <v>0</v>
      </c>
      <c r="G403" s="69">
        <v>0</v>
      </c>
      <c r="H403" s="69">
        <v>0</v>
      </c>
      <c r="I403" s="69">
        <v>0</v>
      </c>
      <c r="J403" s="69">
        <v>0</v>
      </c>
      <c r="K403" s="69">
        <v>0</v>
      </c>
      <c r="L403" s="69"/>
      <c r="M403" s="69"/>
      <c r="N403" s="69"/>
      <c r="O403" s="69"/>
    </row>
    <row r="404" spans="1:15" x14ac:dyDescent="0.2">
      <c r="A404" s="93">
        <v>3211</v>
      </c>
      <c r="B404" s="60" t="s">
        <v>85</v>
      </c>
      <c r="C404" s="61">
        <f>(D404+E404+J404+K404+L404+M404+N404+O404)</f>
        <v>0</v>
      </c>
      <c r="D404" s="61">
        <v>0</v>
      </c>
      <c r="E404" s="61">
        <v>0</v>
      </c>
      <c r="F404" s="61">
        <v>0</v>
      </c>
      <c r="G404" s="61">
        <v>0</v>
      </c>
      <c r="H404" s="61">
        <v>0</v>
      </c>
      <c r="I404" s="61">
        <v>0</v>
      </c>
      <c r="J404" s="61">
        <v>0</v>
      </c>
      <c r="K404" s="61">
        <v>0</v>
      </c>
      <c r="L404" s="61"/>
      <c r="M404" s="61"/>
      <c r="N404" s="61"/>
      <c r="O404" s="61"/>
    </row>
    <row r="405" spans="1:15" x14ac:dyDescent="0.2">
      <c r="A405" s="93">
        <v>3213</v>
      </c>
      <c r="B405" s="60" t="s">
        <v>138</v>
      </c>
      <c r="C405" s="61">
        <f>(D405+E405+J405+K405+L405+M405+N405+O405)</f>
        <v>0</v>
      </c>
      <c r="D405" s="61">
        <v>0</v>
      </c>
      <c r="E405" s="61">
        <v>0</v>
      </c>
      <c r="F405" s="61">
        <v>0</v>
      </c>
      <c r="G405" s="61">
        <v>0</v>
      </c>
      <c r="H405" s="61">
        <v>0</v>
      </c>
      <c r="I405" s="61">
        <v>0</v>
      </c>
      <c r="J405" s="61">
        <v>0</v>
      </c>
      <c r="K405" s="61">
        <v>0</v>
      </c>
      <c r="L405" s="61"/>
      <c r="M405" s="61"/>
      <c r="N405" s="61"/>
      <c r="O405" s="61"/>
    </row>
    <row r="406" spans="1:15" s="58" customFormat="1" x14ac:dyDescent="0.2">
      <c r="A406" s="92">
        <v>322</v>
      </c>
      <c r="B406" s="68" t="s">
        <v>140</v>
      </c>
      <c r="C406" s="69">
        <f t="shared" ref="C406:G406" si="420">(SUM(C407:C411))</f>
        <v>8638</v>
      </c>
      <c r="D406" s="69">
        <f t="shared" si="420"/>
        <v>15263.122967681995</v>
      </c>
      <c r="E406" s="69">
        <f t="shared" si="420"/>
        <v>15263.122967681995</v>
      </c>
      <c r="F406" s="69">
        <f t="shared" si="420"/>
        <v>8000</v>
      </c>
      <c r="G406" s="69">
        <f t="shared" si="420"/>
        <v>8000</v>
      </c>
      <c r="H406" s="69">
        <f>(SUM(H407:H418))</f>
        <v>11000</v>
      </c>
      <c r="I406" s="69">
        <f>(SUM(I407:I418))</f>
        <v>12000</v>
      </c>
      <c r="J406" s="69">
        <f>(SUM(J407:J418))</f>
        <v>12000</v>
      </c>
      <c r="K406" s="69">
        <f>(SUM(K407:K418))</f>
        <v>12000</v>
      </c>
      <c r="L406" s="69">
        <f>SUM(L407:L411)</f>
        <v>0</v>
      </c>
      <c r="M406" s="69">
        <f>SUM(M407:M411)</f>
        <v>0</v>
      </c>
      <c r="N406" s="69">
        <f>SUM(N407:N411)</f>
        <v>0</v>
      </c>
      <c r="O406" s="69">
        <f>SUM(O407:O411)</f>
        <v>0</v>
      </c>
    </row>
    <row r="407" spans="1:15" s="58" customFormat="1" ht="25.5" x14ac:dyDescent="0.2">
      <c r="A407" s="93">
        <v>3221</v>
      </c>
      <c r="B407" s="60" t="s">
        <v>228</v>
      </c>
      <c r="C407" s="61">
        <f>(D407+E407+J407+K407+L407+M407+N407+O407)</f>
        <v>0</v>
      </c>
      <c r="D407" s="61">
        <v>0</v>
      </c>
      <c r="E407" s="61">
        <v>0</v>
      </c>
      <c r="F407" s="61">
        <v>0</v>
      </c>
      <c r="G407" s="61">
        <v>0</v>
      </c>
      <c r="H407" s="61">
        <v>0</v>
      </c>
      <c r="I407" s="61">
        <v>0</v>
      </c>
      <c r="J407" s="61">
        <v>0</v>
      </c>
      <c r="K407" s="61">
        <v>0</v>
      </c>
      <c r="L407" s="61"/>
      <c r="M407" s="61"/>
      <c r="N407" s="61"/>
      <c r="O407" s="61"/>
    </row>
    <row r="408" spans="1:15" s="58" customFormat="1" x14ac:dyDescent="0.2">
      <c r="A408" s="93">
        <v>3222</v>
      </c>
      <c r="B408" s="60" t="s">
        <v>90</v>
      </c>
      <c r="C408" s="61">
        <v>8638</v>
      </c>
      <c r="D408" s="61">
        <v>15263.122967681995</v>
      </c>
      <c r="E408" s="61">
        <v>15263.122967681995</v>
      </c>
      <c r="F408" s="61">
        <v>8000</v>
      </c>
      <c r="G408" s="61">
        <v>8000</v>
      </c>
      <c r="H408" s="61">
        <v>8000</v>
      </c>
      <c r="I408" s="61">
        <v>8000</v>
      </c>
      <c r="J408" s="61">
        <v>8000</v>
      </c>
      <c r="K408" s="61">
        <v>8000</v>
      </c>
      <c r="L408" s="61">
        <v>0</v>
      </c>
      <c r="M408" s="61"/>
      <c r="N408" s="61"/>
      <c r="O408" s="61"/>
    </row>
    <row r="409" spans="1:15" x14ac:dyDescent="0.2">
      <c r="A409" s="93">
        <v>3223</v>
      </c>
      <c r="B409" s="60" t="s">
        <v>91</v>
      </c>
      <c r="C409" s="61">
        <f t="shared" ref="C409:C414" si="421">(D409+E409+J409+K409+L409+M409+N409+O409)</f>
        <v>0</v>
      </c>
      <c r="D409" s="61">
        <v>0</v>
      </c>
      <c r="E409" s="61">
        <v>0</v>
      </c>
      <c r="F409" s="61">
        <v>0</v>
      </c>
      <c r="G409" s="61">
        <v>0</v>
      </c>
      <c r="H409" s="61">
        <v>0</v>
      </c>
      <c r="I409" s="61">
        <v>0</v>
      </c>
      <c r="J409" s="61">
        <v>0</v>
      </c>
      <c r="K409" s="61">
        <v>0</v>
      </c>
      <c r="L409" s="61"/>
      <c r="M409" s="61"/>
      <c r="N409" s="61"/>
      <c r="O409" s="61"/>
    </row>
    <row r="410" spans="1:15" s="58" customFormat="1" x14ac:dyDescent="0.2">
      <c r="A410" s="93">
        <v>3224</v>
      </c>
      <c r="B410" s="60" t="s">
        <v>229</v>
      </c>
      <c r="C410" s="61">
        <f t="shared" si="421"/>
        <v>0</v>
      </c>
      <c r="D410" s="61">
        <v>0</v>
      </c>
      <c r="E410" s="61">
        <v>0</v>
      </c>
      <c r="F410" s="61">
        <v>0</v>
      </c>
      <c r="G410" s="61">
        <v>0</v>
      </c>
      <c r="H410" s="61">
        <v>0</v>
      </c>
      <c r="I410" s="61">
        <v>0</v>
      </c>
      <c r="J410" s="61">
        <v>0</v>
      </c>
      <c r="K410" s="61">
        <v>0</v>
      </c>
      <c r="L410" s="61"/>
      <c r="M410" s="61"/>
      <c r="N410" s="61"/>
      <c r="O410" s="61"/>
    </row>
    <row r="411" spans="1:15" x14ac:dyDescent="0.2">
      <c r="A411" s="93">
        <v>3225</v>
      </c>
      <c r="B411" s="60" t="s">
        <v>143</v>
      </c>
      <c r="C411" s="61">
        <f t="shared" si="421"/>
        <v>0</v>
      </c>
      <c r="D411" s="61">
        <v>0</v>
      </c>
      <c r="E411" s="61">
        <v>0</v>
      </c>
      <c r="F411" s="61">
        <v>0</v>
      </c>
      <c r="G411" s="61">
        <v>0</v>
      </c>
      <c r="H411" s="61">
        <v>0</v>
      </c>
      <c r="I411" s="61">
        <v>0</v>
      </c>
      <c r="J411" s="61">
        <v>0</v>
      </c>
      <c r="K411" s="61">
        <v>0</v>
      </c>
      <c r="L411" s="61"/>
      <c r="M411" s="61"/>
      <c r="N411" s="61"/>
      <c r="O411" s="61"/>
    </row>
    <row r="412" spans="1:15" s="58" customFormat="1" x14ac:dyDescent="0.2">
      <c r="A412" s="93">
        <v>3227</v>
      </c>
      <c r="B412" s="60" t="s">
        <v>94</v>
      </c>
      <c r="C412" s="61">
        <f t="shared" si="421"/>
        <v>0</v>
      </c>
      <c r="D412" s="61">
        <v>0</v>
      </c>
      <c r="E412" s="61">
        <v>0</v>
      </c>
      <c r="F412" s="61">
        <v>0</v>
      </c>
      <c r="G412" s="61">
        <v>0</v>
      </c>
      <c r="H412" s="61">
        <v>0</v>
      </c>
      <c r="I412" s="61">
        <v>0</v>
      </c>
      <c r="J412" s="61">
        <v>0</v>
      </c>
      <c r="K412" s="61">
        <v>0</v>
      </c>
      <c r="L412" s="61"/>
      <c r="M412" s="61"/>
      <c r="N412" s="61"/>
      <c r="O412" s="61"/>
    </row>
    <row r="413" spans="1:15" s="58" customFormat="1" x14ac:dyDescent="0.2">
      <c r="A413" s="92">
        <v>323</v>
      </c>
      <c r="B413" s="68" t="s">
        <v>95</v>
      </c>
      <c r="C413" s="69">
        <f t="shared" si="421"/>
        <v>0</v>
      </c>
      <c r="D413" s="69">
        <f t="shared" ref="D413:G413" si="422">(SUM(D417))</f>
        <v>0</v>
      </c>
      <c r="E413" s="69">
        <f t="shared" si="422"/>
        <v>0</v>
      </c>
      <c r="F413" s="69">
        <f t="shared" si="422"/>
        <v>0</v>
      </c>
      <c r="G413" s="69">
        <f t="shared" si="422"/>
        <v>0</v>
      </c>
      <c r="H413" s="69">
        <f t="shared" ref="H413" si="423">(SUM(H417))</f>
        <v>0</v>
      </c>
      <c r="I413" s="69">
        <f t="shared" ref="I413" si="424">(SUM(I417))</f>
        <v>0</v>
      </c>
      <c r="J413" s="69">
        <f t="shared" ref="J413:K413" si="425">(SUM(J417))</f>
        <v>0</v>
      </c>
      <c r="K413" s="69">
        <f t="shared" si="425"/>
        <v>0</v>
      </c>
      <c r="L413" s="69">
        <f>SUM(L417)</f>
        <v>0</v>
      </c>
      <c r="M413" s="69">
        <f>SUM(M417)</f>
        <v>0</v>
      </c>
      <c r="N413" s="69">
        <f>SUM(N417)</f>
        <v>0</v>
      </c>
      <c r="O413" s="69">
        <f>SUM(O417)</f>
        <v>0</v>
      </c>
    </row>
    <row r="414" spans="1:15" x14ac:dyDescent="0.2">
      <c r="A414" s="93">
        <v>3231</v>
      </c>
      <c r="B414" s="60" t="s">
        <v>145</v>
      </c>
      <c r="C414" s="61">
        <f t="shared" si="421"/>
        <v>0</v>
      </c>
      <c r="D414" s="61">
        <v>0</v>
      </c>
      <c r="E414" s="61">
        <v>0</v>
      </c>
      <c r="F414" s="61">
        <v>0</v>
      </c>
      <c r="G414" s="61">
        <v>0</v>
      </c>
      <c r="H414" s="61">
        <v>0</v>
      </c>
      <c r="I414" s="61">
        <v>0</v>
      </c>
      <c r="J414" s="61">
        <v>0</v>
      </c>
      <c r="K414" s="61">
        <v>0</v>
      </c>
      <c r="L414" s="61"/>
      <c r="M414" s="61"/>
      <c r="N414" s="61"/>
      <c r="O414" s="61"/>
    </row>
    <row r="415" spans="1:15" x14ac:dyDescent="0.2">
      <c r="A415" s="93">
        <v>3232</v>
      </c>
      <c r="B415" s="60" t="s">
        <v>210</v>
      </c>
      <c r="C415" s="61">
        <v>0</v>
      </c>
      <c r="D415" s="61">
        <v>0</v>
      </c>
      <c r="E415" s="61">
        <v>0</v>
      </c>
      <c r="F415" s="61">
        <v>0</v>
      </c>
      <c r="G415" s="61">
        <v>0</v>
      </c>
      <c r="H415" s="61">
        <v>2000</v>
      </c>
      <c r="I415" s="61">
        <v>2000</v>
      </c>
      <c r="J415" s="61">
        <v>2000</v>
      </c>
      <c r="K415" s="61">
        <v>2000</v>
      </c>
      <c r="L415" s="61"/>
      <c r="M415" s="61"/>
      <c r="N415" s="61"/>
      <c r="O415" s="61"/>
    </row>
    <row r="416" spans="1:15" s="58" customFormat="1" x14ac:dyDescent="0.2">
      <c r="A416" s="93">
        <v>3234</v>
      </c>
      <c r="B416" s="60" t="s">
        <v>100</v>
      </c>
      <c r="C416" s="61">
        <f>(D416+E416+J416+K416+L416+M416+N416+O416)</f>
        <v>0</v>
      </c>
      <c r="D416" s="61">
        <v>0</v>
      </c>
      <c r="E416" s="61">
        <v>0</v>
      </c>
      <c r="F416" s="61">
        <v>0</v>
      </c>
      <c r="G416" s="61">
        <v>0</v>
      </c>
      <c r="H416" s="61">
        <v>0</v>
      </c>
      <c r="I416" s="61">
        <v>0</v>
      </c>
      <c r="J416" s="61">
        <v>0</v>
      </c>
      <c r="K416" s="61">
        <v>0</v>
      </c>
      <c r="L416" s="61"/>
      <c r="M416" s="61"/>
      <c r="N416" s="61"/>
      <c r="O416" s="61"/>
    </row>
    <row r="417" spans="1:15" s="58" customFormat="1" x14ac:dyDescent="0.2">
      <c r="A417" s="93">
        <v>3236</v>
      </c>
      <c r="B417" s="60" t="s">
        <v>148</v>
      </c>
      <c r="C417" s="61">
        <f>(D417+E417+J417+K417+L417+M417+N417+O417)</f>
        <v>0</v>
      </c>
      <c r="D417" s="61">
        <v>0</v>
      </c>
      <c r="E417" s="61">
        <v>0</v>
      </c>
      <c r="F417" s="61">
        <v>0</v>
      </c>
      <c r="G417" s="61">
        <v>0</v>
      </c>
      <c r="H417" s="61">
        <v>0</v>
      </c>
      <c r="I417" s="61">
        <v>0</v>
      </c>
      <c r="J417" s="61">
        <v>0</v>
      </c>
      <c r="K417" s="61">
        <v>0</v>
      </c>
      <c r="L417" s="61"/>
      <c r="M417" s="61"/>
      <c r="N417" s="61"/>
      <c r="O417" s="61"/>
    </row>
    <row r="418" spans="1:15" s="58" customFormat="1" x14ac:dyDescent="0.2">
      <c r="A418" s="93">
        <v>3239</v>
      </c>
      <c r="B418" s="60" t="s">
        <v>104</v>
      </c>
      <c r="C418" s="61">
        <v>0</v>
      </c>
      <c r="D418" s="61">
        <v>0</v>
      </c>
      <c r="E418" s="61">
        <v>0</v>
      </c>
      <c r="F418" s="61">
        <v>0</v>
      </c>
      <c r="G418" s="61">
        <v>0</v>
      </c>
      <c r="H418" s="61">
        <v>1000</v>
      </c>
      <c r="I418" s="152">
        <v>2000</v>
      </c>
      <c r="J418" s="152">
        <v>2000</v>
      </c>
      <c r="K418" s="152">
        <v>2000</v>
      </c>
      <c r="L418" s="61"/>
      <c r="M418" s="61"/>
      <c r="N418" s="61"/>
      <c r="O418" s="61"/>
    </row>
    <row r="419" spans="1:15" ht="25.5" x14ac:dyDescent="0.2">
      <c r="A419" s="94">
        <v>329</v>
      </c>
      <c r="B419" s="56" t="s">
        <v>230</v>
      </c>
      <c r="C419" s="69">
        <f>(D419+E419+J419+K419+L419+M419+N419+O419)</f>
        <v>0</v>
      </c>
      <c r="D419" s="95">
        <v>0</v>
      </c>
      <c r="E419" s="95">
        <v>0</v>
      </c>
      <c r="F419" s="95">
        <v>0</v>
      </c>
      <c r="G419" s="95">
        <v>0</v>
      </c>
      <c r="H419" s="95">
        <v>0</v>
      </c>
      <c r="I419" s="95">
        <v>0</v>
      </c>
      <c r="J419" s="95">
        <v>0</v>
      </c>
      <c r="K419" s="95">
        <v>0</v>
      </c>
      <c r="L419" s="95"/>
      <c r="M419" s="95"/>
      <c r="N419" s="95"/>
      <c r="O419" s="95"/>
    </row>
    <row r="420" spans="1:15" s="58" customFormat="1" x14ac:dyDescent="0.2">
      <c r="A420" s="93">
        <v>3299</v>
      </c>
      <c r="B420" s="60" t="s">
        <v>150</v>
      </c>
      <c r="C420" s="61">
        <f>(D420+E420+J420+K420+L420+M420+N420+O420)</f>
        <v>0</v>
      </c>
      <c r="D420" s="61">
        <v>0</v>
      </c>
      <c r="E420" s="61">
        <v>0</v>
      </c>
      <c r="F420" s="61">
        <v>0</v>
      </c>
      <c r="G420" s="61">
        <v>0</v>
      </c>
      <c r="H420" s="61">
        <v>0</v>
      </c>
      <c r="I420" s="61">
        <v>0</v>
      </c>
      <c r="J420" s="61">
        <v>0</v>
      </c>
      <c r="K420" s="61">
        <v>0</v>
      </c>
      <c r="L420" s="61"/>
      <c r="M420" s="61"/>
      <c r="N420" s="61"/>
      <c r="O420" s="61"/>
    </row>
    <row r="421" spans="1:15" s="58" customFormat="1" x14ac:dyDescent="0.2">
      <c r="A421" s="93"/>
      <c r="B421" s="60"/>
      <c r="C421" s="61">
        <v>0</v>
      </c>
      <c r="D421" s="61">
        <v>0</v>
      </c>
      <c r="E421" s="61">
        <v>0</v>
      </c>
      <c r="F421" s="61">
        <v>0</v>
      </c>
      <c r="G421" s="61">
        <v>0</v>
      </c>
      <c r="H421" s="61">
        <v>0</v>
      </c>
      <c r="I421" s="61">
        <v>0</v>
      </c>
      <c r="J421" s="61">
        <v>0</v>
      </c>
      <c r="K421" s="61">
        <v>0</v>
      </c>
      <c r="L421" s="61"/>
      <c r="M421" s="61"/>
      <c r="N421" s="61"/>
      <c r="O421" s="61"/>
    </row>
    <row r="422" spans="1:15" s="58" customFormat="1" ht="51" x14ac:dyDescent="0.2">
      <c r="A422" s="51" t="s">
        <v>172</v>
      </c>
      <c r="B422" s="52" t="s">
        <v>233</v>
      </c>
      <c r="C422" s="195">
        <f t="shared" ref="C422:F422" si="426">(SUM(C424))</f>
        <v>19263.14</v>
      </c>
      <c r="D422" s="53">
        <f t="shared" si="426"/>
        <v>19377.530028535402</v>
      </c>
      <c r="E422" s="53">
        <f t="shared" si="426"/>
        <v>19377.530028535402</v>
      </c>
      <c r="F422" s="53">
        <f t="shared" si="426"/>
        <v>21910.7458271949</v>
      </c>
      <c r="G422" s="53">
        <f t="shared" ref="G422:I422" si="427">(SUM(G424))</f>
        <v>21910.7458271949</v>
      </c>
      <c r="H422" s="53">
        <f t="shared" ref="H422" si="428">(SUM(H424))</f>
        <v>22910.7458271949</v>
      </c>
      <c r="I422" s="79">
        <f t="shared" si="427"/>
        <v>57000</v>
      </c>
      <c r="J422" s="79">
        <f t="shared" ref="J422:K422" si="429">(SUM(J424))</f>
        <v>57000</v>
      </c>
      <c r="K422" s="79">
        <f t="shared" si="429"/>
        <v>57000</v>
      </c>
      <c r="L422" s="53">
        <f t="shared" ref="L422:O422" si="430">SUM(L424)</f>
        <v>0</v>
      </c>
      <c r="M422" s="53">
        <f t="shared" si="430"/>
        <v>0</v>
      </c>
      <c r="N422" s="53">
        <f t="shared" si="430"/>
        <v>0</v>
      </c>
      <c r="O422" s="53">
        <f t="shared" si="430"/>
        <v>0</v>
      </c>
    </row>
    <row r="423" spans="1:15" x14ac:dyDescent="0.2">
      <c r="A423" s="54" t="s">
        <v>224</v>
      </c>
      <c r="B423" s="52" t="s">
        <v>207</v>
      </c>
      <c r="C423" s="53">
        <v>0</v>
      </c>
      <c r="D423" s="53">
        <v>0</v>
      </c>
      <c r="E423" s="53">
        <v>0</v>
      </c>
      <c r="F423" s="53">
        <v>0</v>
      </c>
      <c r="G423" s="53">
        <v>0</v>
      </c>
      <c r="H423" s="53">
        <v>0</v>
      </c>
      <c r="I423" s="53">
        <v>0</v>
      </c>
      <c r="J423" s="53">
        <v>0</v>
      </c>
      <c r="K423" s="53">
        <v>0</v>
      </c>
      <c r="L423" s="53"/>
      <c r="M423" s="53"/>
      <c r="N423" s="53"/>
      <c r="O423" s="53"/>
    </row>
    <row r="424" spans="1:15" x14ac:dyDescent="0.2">
      <c r="A424" s="55">
        <v>3</v>
      </c>
      <c r="B424" s="56" t="s">
        <v>22</v>
      </c>
      <c r="C424" s="57">
        <f>(SUM(C425,C433))</f>
        <v>19263.14</v>
      </c>
      <c r="D424" s="57">
        <f t="shared" ref="D424:H424" si="431">(SUM(D425+D432))</f>
        <v>19377.530028535402</v>
      </c>
      <c r="E424" s="57">
        <f t="shared" si="431"/>
        <v>19377.530028535402</v>
      </c>
      <c r="F424" s="57">
        <f t="shared" si="431"/>
        <v>21910.7458271949</v>
      </c>
      <c r="G424" s="57">
        <f t="shared" si="431"/>
        <v>21910.7458271949</v>
      </c>
      <c r="H424" s="57">
        <f t="shared" si="431"/>
        <v>22910.7458271949</v>
      </c>
      <c r="I424" s="57">
        <f t="shared" ref="I424" si="432">(SUM(I425+I432))</f>
        <v>57000</v>
      </c>
      <c r="J424" s="57">
        <f t="shared" ref="J424:K424" si="433">(SUM(J425+J432))</f>
        <v>57000</v>
      </c>
      <c r="K424" s="57">
        <f t="shared" si="433"/>
        <v>57000</v>
      </c>
      <c r="L424" s="57">
        <f t="shared" ref="L424:N424" si="434">SUM(L425+L432)</f>
        <v>0</v>
      </c>
      <c r="M424" s="57">
        <f t="shared" si="434"/>
        <v>0</v>
      </c>
      <c r="N424" s="57">
        <f t="shared" si="434"/>
        <v>0</v>
      </c>
      <c r="O424" s="57">
        <f>SUM(O425+O432)</f>
        <v>0</v>
      </c>
    </row>
    <row r="425" spans="1:15" s="58" customFormat="1" x14ac:dyDescent="0.2">
      <c r="A425" s="55">
        <v>31</v>
      </c>
      <c r="B425" s="56" t="s">
        <v>23</v>
      </c>
      <c r="C425" s="57">
        <f>(SUM(C426,C428,C430))</f>
        <v>18450</v>
      </c>
      <c r="D425" s="57">
        <f t="shared" ref="D425:G425" si="435">(SUM(D426+D428+D430))</f>
        <v>18050.301944389143</v>
      </c>
      <c r="E425" s="57">
        <f t="shared" si="435"/>
        <v>18050.301944389143</v>
      </c>
      <c r="F425" s="57">
        <f t="shared" si="435"/>
        <v>20583.5158271949</v>
      </c>
      <c r="G425" s="57">
        <f t="shared" si="435"/>
        <v>20583.5158271949</v>
      </c>
      <c r="H425" s="57">
        <f t="shared" ref="H425" si="436">(SUM(H426+H428+H430))</f>
        <v>21583.5158271949</v>
      </c>
      <c r="I425" s="57">
        <f t="shared" ref="I425" si="437">(SUM(I426+I428+I430))</f>
        <v>55500</v>
      </c>
      <c r="J425" s="57">
        <f t="shared" ref="J425:K425" si="438">(SUM(J426+J428+J430))</f>
        <v>55500</v>
      </c>
      <c r="K425" s="57">
        <f t="shared" si="438"/>
        <v>55500</v>
      </c>
      <c r="L425" s="57">
        <f t="shared" ref="L425:N425" si="439">SUM(L426+L428+L430)</f>
        <v>0</v>
      </c>
      <c r="M425" s="57">
        <f t="shared" si="439"/>
        <v>0</v>
      </c>
      <c r="N425" s="57">
        <f t="shared" si="439"/>
        <v>0</v>
      </c>
      <c r="O425" s="57">
        <f>SUM(O426+O428+O430)</f>
        <v>0</v>
      </c>
    </row>
    <row r="426" spans="1:15" s="58" customFormat="1" x14ac:dyDescent="0.2">
      <c r="A426" s="55">
        <v>311</v>
      </c>
      <c r="B426" s="56" t="s">
        <v>186</v>
      </c>
      <c r="C426" s="57">
        <f t="shared" ref="C426:K426" si="440">(SUM(C427))</f>
        <v>18050</v>
      </c>
      <c r="D426" s="57">
        <f t="shared" si="440"/>
        <v>14466.786117194239</v>
      </c>
      <c r="E426" s="57">
        <f t="shared" si="440"/>
        <v>14466.786117194239</v>
      </c>
      <c r="F426" s="57">
        <f t="shared" si="440"/>
        <v>17000</v>
      </c>
      <c r="G426" s="57">
        <f t="shared" si="440"/>
        <v>17000</v>
      </c>
      <c r="H426" s="57">
        <f t="shared" si="440"/>
        <v>18000</v>
      </c>
      <c r="I426" s="57">
        <f t="shared" si="440"/>
        <v>48000</v>
      </c>
      <c r="J426" s="57">
        <f t="shared" si="440"/>
        <v>48000</v>
      </c>
      <c r="K426" s="57">
        <f t="shared" si="440"/>
        <v>48000</v>
      </c>
      <c r="L426" s="57">
        <f t="shared" ref="L426:O426" si="441">SUM(L427)</f>
        <v>0</v>
      </c>
      <c r="M426" s="57">
        <f t="shared" si="441"/>
        <v>0</v>
      </c>
      <c r="N426" s="57">
        <f t="shared" si="441"/>
        <v>0</v>
      </c>
      <c r="O426" s="57">
        <f t="shared" si="441"/>
        <v>0</v>
      </c>
    </row>
    <row r="427" spans="1:15" s="58" customFormat="1" x14ac:dyDescent="0.2">
      <c r="A427" s="59">
        <v>3111</v>
      </c>
      <c r="B427" s="60" t="s">
        <v>78</v>
      </c>
      <c r="C427" s="181">
        <v>18050</v>
      </c>
      <c r="D427" s="61">
        <v>14466.786117194239</v>
      </c>
      <c r="E427" s="61">
        <v>14466.786117194239</v>
      </c>
      <c r="F427" s="61">
        <v>17000</v>
      </c>
      <c r="G427" s="61">
        <v>17000</v>
      </c>
      <c r="H427" s="61">
        <v>18000</v>
      </c>
      <c r="I427" s="152">
        <v>48000</v>
      </c>
      <c r="J427" s="152">
        <v>48000</v>
      </c>
      <c r="K427" s="152">
        <v>48000</v>
      </c>
      <c r="L427" s="61">
        <v>0</v>
      </c>
      <c r="M427" s="61"/>
      <c r="N427" s="61"/>
      <c r="O427" s="61"/>
    </row>
    <row r="428" spans="1:15" x14ac:dyDescent="0.2">
      <c r="A428" s="55">
        <v>312</v>
      </c>
      <c r="B428" s="56" t="s">
        <v>81</v>
      </c>
      <c r="C428" s="57">
        <f t="shared" ref="C428:K428" si="442">(SUM(C429))</f>
        <v>400</v>
      </c>
      <c r="D428" s="57">
        <f t="shared" si="442"/>
        <v>929.05965890238235</v>
      </c>
      <c r="E428" s="57">
        <f t="shared" si="442"/>
        <v>929.05965890238235</v>
      </c>
      <c r="F428" s="57">
        <f t="shared" si="442"/>
        <v>929.05965890238235</v>
      </c>
      <c r="G428" s="57">
        <f t="shared" si="442"/>
        <v>929.05965890238235</v>
      </c>
      <c r="H428" s="57">
        <f t="shared" si="442"/>
        <v>929.05965890238235</v>
      </c>
      <c r="I428" s="57">
        <f t="shared" si="442"/>
        <v>1500</v>
      </c>
      <c r="J428" s="57">
        <f t="shared" si="442"/>
        <v>1500</v>
      </c>
      <c r="K428" s="57">
        <f t="shared" si="442"/>
        <v>1500</v>
      </c>
      <c r="L428" s="57">
        <f t="shared" ref="L428:O428" si="443">SUM(L429)</f>
        <v>0</v>
      </c>
      <c r="M428" s="57">
        <f t="shared" si="443"/>
        <v>0</v>
      </c>
      <c r="N428" s="57">
        <f t="shared" si="443"/>
        <v>0</v>
      </c>
      <c r="O428" s="57">
        <f t="shared" si="443"/>
        <v>0</v>
      </c>
    </row>
    <row r="429" spans="1:15" x14ac:dyDescent="0.2">
      <c r="A429" s="59">
        <v>3121</v>
      </c>
      <c r="B429" s="60" t="s">
        <v>81</v>
      </c>
      <c r="C429" s="181">
        <v>400</v>
      </c>
      <c r="D429" s="61">
        <v>929.05965890238235</v>
      </c>
      <c r="E429" s="61">
        <v>929.05965890238235</v>
      </c>
      <c r="F429" s="61">
        <v>929.05965890238235</v>
      </c>
      <c r="G429" s="61">
        <v>929.05965890238235</v>
      </c>
      <c r="H429" s="61">
        <v>929.05965890238235</v>
      </c>
      <c r="I429" s="152">
        <v>1500</v>
      </c>
      <c r="J429" s="152">
        <v>1500</v>
      </c>
      <c r="K429" s="152">
        <v>1500</v>
      </c>
      <c r="L429" s="61">
        <v>0</v>
      </c>
      <c r="M429" s="61"/>
      <c r="N429" s="61"/>
      <c r="O429" s="61"/>
    </row>
    <row r="430" spans="1:15" x14ac:dyDescent="0.2">
      <c r="A430" s="55">
        <v>313</v>
      </c>
      <c r="B430" s="56" t="s">
        <v>82</v>
      </c>
      <c r="C430" s="57">
        <f>(SUM(C431))</f>
        <v>0</v>
      </c>
      <c r="D430" s="57">
        <v>2654.4561682925209</v>
      </c>
      <c r="E430" s="57">
        <f t="shared" ref="E430:K430" si="444">(SUM(E431))</f>
        <v>2654.4561682925209</v>
      </c>
      <c r="F430" s="57">
        <f t="shared" si="444"/>
        <v>2654.4561682925209</v>
      </c>
      <c r="G430" s="57">
        <f t="shared" si="444"/>
        <v>2654.4561682925209</v>
      </c>
      <c r="H430" s="57">
        <f t="shared" si="444"/>
        <v>2654.4561682925209</v>
      </c>
      <c r="I430" s="57">
        <f t="shared" si="444"/>
        <v>6000</v>
      </c>
      <c r="J430" s="57">
        <f t="shared" si="444"/>
        <v>6000</v>
      </c>
      <c r="K430" s="57">
        <f t="shared" si="444"/>
        <v>6000</v>
      </c>
      <c r="L430" s="57">
        <f t="shared" ref="L430:O430" si="445">SUM(L431)</f>
        <v>0</v>
      </c>
      <c r="M430" s="57">
        <f t="shared" si="445"/>
        <v>0</v>
      </c>
      <c r="N430" s="57">
        <f t="shared" si="445"/>
        <v>0</v>
      </c>
      <c r="O430" s="57">
        <f t="shared" si="445"/>
        <v>0</v>
      </c>
    </row>
    <row r="431" spans="1:15" ht="25.5" x14ac:dyDescent="0.2">
      <c r="A431" s="59">
        <v>3132</v>
      </c>
      <c r="B431" s="60" t="s">
        <v>187</v>
      </c>
      <c r="C431" s="181">
        <v>0</v>
      </c>
      <c r="D431" s="61">
        <v>2654.4561682925209</v>
      </c>
      <c r="E431" s="61">
        <v>2654.4561682925209</v>
      </c>
      <c r="F431" s="61">
        <v>2654.4561682925209</v>
      </c>
      <c r="G431" s="61">
        <v>2654.4561682925209</v>
      </c>
      <c r="H431" s="61">
        <v>2654.4561682925209</v>
      </c>
      <c r="I431" s="152">
        <v>6000</v>
      </c>
      <c r="J431" s="152">
        <v>6000</v>
      </c>
      <c r="K431" s="152">
        <v>6000</v>
      </c>
      <c r="L431" s="61">
        <v>0</v>
      </c>
      <c r="M431" s="61"/>
      <c r="N431" s="61"/>
      <c r="O431" s="61"/>
    </row>
    <row r="432" spans="1:15" x14ac:dyDescent="0.2">
      <c r="A432" s="55">
        <v>32</v>
      </c>
      <c r="B432" s="56" t="s">
        <v>30</v>
      </c>
      <c r="C432" s="57">
        <v>0</v>
      </c>
      <c r="D432" s="57">
        <f t="shared" ref="D432:H432" si="446">(SUM(D433+D437+D441))</f>
        <v>1327.2280841462605</v>
      </c>
      <c r="E432" s="57">
        <f t="shared" si="446"/>
        <v>1327.2280841462605</v>
      </c>
      <c r="F432" s="57">
        <f t="shared" si="446"/>
        <v>1327.23</v>
      </c>
      <c r="G432" s="57">
        <f t="shared" si="446"/>
        <v>1327.23</v>
      </c>
      <c r="H432" s="57">
        <f t="shared" si="446"/>
        <v>1327.23</v>
      </c>
      <c r="I432" s="57">
        <f t="shared" ref="I432" si="447">(SUM(I433+I437+I441))</f>
        <v>1500</v>
      </c>
      <c r="J432" s="57">
        <f t="shared" ref="J432:K432" si="448">(SUM(J433+J437+J441))</f>
        <v>1500</v>
      </c>
      <c r="K432" s="57">
        <f t="shared" si="448"/>
        <v>1500</v>
      </c>
      <c r="L432" s="57">
        <f t="shared" ref="L432:N432" si="449">SUM(L433+L437+L441)</f>
        <v>0</v>
      </c>
      <c r="M432" s="57">
        <f t="shared" si="449"/>
        <v>0</v>
      </c>
      <c r="N432" s="57">
        <f t="shared" si="449"/>
        <v>0</v>
      </c>
      <c r="O432" s="57">
        <f>SUM(O433+O437+O441)</f>
        <v>0</v>
      </c>
    </row>
    <row r="433" spans="1:15" x14ac:dyDescent="0.2">
      <c r="A433" s="55">
        <v>321</v>
      </c>
      <c r="B433" s="56" t="s">
        <v>84</v>
      </c>
      <c r="C433" s="57">
        <f t="shared" ref="C433:G433" si="450">(SUM(C435))</f>
        <v>813.14</v>
      </c>
      <c r="D433" s="57">
        <f t="shared" si="450"/>
        <v>1327.2280841462605</v>
      </c>
      <c r="E433" s="57">
        <f t="shared" si="450"/>
        <v>1327.2280841462605</v>
      </c>
      <c r="F433" s="57">
        <f t="shared" si="450"/>
        <v>1327.23</v>
      </c>
      <c r="G433" s="57">
        <f t="shared" si="450"/>
        <v>1327.23</v>
      </c>
      <c r="H433" s="57">
        <f t="shared" ref="H433" si="451">(SUM(H435))</f>
        <v>1327.23</v>
      </c>
      <c r="I433" s="57">
        <f t="shared" ref="I433" si="452">(SUM(I435))</f>
        <v>1500</v>
      </c>
      <c r="J433" s="57">
        <f t="shared" ref="J433:K433" si="453">(SUM(J435))</f>
        <v>1500</v>
      </c>
      <c r="K433" s="57">
        <f t="shared" si="453"/>
        <v>1500</v>
      </c>
      <c r="L433" s="57">
        <f t="shared" ref="L433:O433" si="454">SUM(L435)</f>
        <v>0</v>
      </c>
      <c r="M433" s="57">
        <f t="shared" si="454"/>
        <v>0</v>
      </c>
      <c r="N433" s="57">
        <f t="shared" si="454"/>
        <v>0</v>
      </c>
      <c r="O433" s="57">
        <f t="shared" si="454"/>
        <v>0</v>
      </c>
    </row>
    <row r="434" spans="1:15" x14ac:dyDescent="0.2">
      <c r="A434" s="59">
        <v>3211</v>
      </c>
      <c r="B434" s="60" t="s">
        <v>85</v>
      </c>
      <c r="C434" s="61">
        <f>(D434+E434+J434+K434+L434+M434+N434+O434)</f>
        <v>0</v>
      </c>
      <c r="D434" s="61">
        <v>0</v>
      </c>
      <c r="E434" s="61">
        <v>0</v>
      </c>
      <c r="F434" s="61">
        <v>0</v>
      </c>
      <c r="G434" s="61">
        <v>0</v>
      </c>
      <c r="H434" s="61">
        <v>0</v>
      </c>
      <c r="I434" s="61">
        <v>0</v>
      </c>
      <c r="J434" s="61">
        <v>0</v>
      </c>
      <c r="K434" s="61">
        <v>0</v>
      </c>
      <c r="L434" s="61"/>
      <c r="M434" s="61"/>
      <c r="N434" s="61"/>
      <c r="O434" s="61"/>
    </row>
    <row r="435" spans="1:15" ht="25.5" x14ac:dyDescent="0.2">
      <c r="A435" s="59">
        <v>3212</v>
      </c>
      <c r="B435" s="60" t="s">
        <v>188</v>
      </c>
      <c r="C435" s="181">
        <v>813.14</v>
      </c>
      <c r="D435" s="61">
        <v>1327.2280841462605</v>
      </c>
      <c r="E435" s="61">
        <v>1327.2280841462605</v>
      </c>
      <c r="F435" s="61">
        <v>1327.23</v>
      </c>
      <c r="G435" s="61">
        <v>1327.23</v>
      </c>
      <c r="H435" s="61">
        <v>1327.23</v>
      </c>
      <c r="I435" s="152">
        <v>1500</v>
      </c>
      <c r="J435" s="152">
        <v>1500</v>
      </c>
      <c r="K435" s="152">
        <v>1500</v>
      </c>
      <c r="L435" s="61">
        <v>0</v>
      </c>
      <c r="M435" s="61"/>
      <c r="N435" s="61"/>
      <c r="O435" s="61"/>
    </row>
    <row r="436" spans="1:15" x14ac:dyDescent="0.2">
      <c r="A436" s="59">
        <v>3214</v>
      </c>
      <c r="B436" s="60" t="s">
        <v>139</v>
      </c>
      <c r="C436" s="61">
        <f t="shared" ref="C436:C443" si="455">(D436+E436+J436+K436+L436+M436+N436+O436)</f>
        <v>0</v>
      </c>
      <c r="D436" s="61">
        <v>0</v>
      </c>
      <c r="E436" s="61">
        <v>0</v>
      </c>
      <c r="F436" s="61">
        <v>0</v>
      </c>
      <c r="G436" s="61">
        <v>0</v>
      </c>
      <c r="H436" s="61">
        <v>0</v>
      </c>
      <c r="I436" s="61">
        <v>0</v>
      </c>
      <c r="J436" s="61">
        <v>0</v>
      </c>
      <c r="K436" s="61">
        <v>0</v>
      </c>
      <c r="L436" s="61"/>
      <c r="M436" s="61"/>
      <c r="N436" s="61"/>
      <c r="O436" s="61"/>
    </row>
    <row r="437" spans="1:15" x14ac:dyDescent="0.2">
      <c r="A437" s="55">
        <v>322</v>
      </c>
      <c r="B437" s="56" t="s">
        <v>140</v>
      </c>
      <c r="C437" s="57">
        <f t="shared" si="455"/>
        <v>0</v>
      </c>
      <c r="D437" s="57">
        <f t="shared" ref="D437:G437" si="456">(SUM(D438+D439))</f>
        <v>0</v>
      </c>
      <c r="E437" s="57">
        <f t="shared" si="456"/>
        <v>0</v>
      </c>
      <c r="F437" s="57">
        <f t="shared" si="456"/>
        <v>0</v>
      </c>
      <c r="G437" s="57">
        <f t="shared" si="456"/>
        <v>0</v>
      </c>
      <c r="H437" s="57">
        <f t="shared" ref="H437" si="457">(SUM(H438+H439))</f>
        <v>0</v>
      </c>
      <c r="I437" s="57">
        <f t="shared" ref="I437" si="458">(SUM(I438+I439))</f>
        <v>0</v>
      </c>
      <c r="J437" s="57">
        <f t="shared" ref="J437:K437" si="459">(SUM(J438+J439))</f>
        <v>0</v>
      </c>
      <c r="K437" s="57">
        <f t="shared" si="459"/>
        <v>0</v>
      </c>
      <c r="L437" s="57">
        <f t="shared" ref="L437:N437" si="460">SUM(L438+L439)</f>
        <v>0</v>
      </c>
      <c r="M437" s="57">
        <f t="shared" si="460"/>
        <v>0</v>
      </c>
      <c r="N437" s="57">
        <f t="shared" si="460"/>
        <v>0</v>
      </c>
      <c r="O437" s="57">
        <f>SUM(O438+O439)</f>
        <v>0</v>
      </c>
    </row>
    <row r="438" spans="1:15" ht="25.5" x14ac:dyDescent="0.2">
      <c r="A438" s="59">
        <v>3221</v>
      </c>
      <c r="B438" s="60" t="s">
        <v>234</v>
      </c>
      <c r="C438" s="61">
        <f t="shared" si="455"/>
        <v>0</v>
      </c>
      <c r="D438" s="61">
        <v>0</v>
      </c>
      <c r="E438" s="61">
        <v>0</v>
      </c>
      <c r="F438" s="61">
        <v>0</v>
      </c>
      <c r="G438" s="61">
        <v>0</v>
      </c>
      <c r="H438" s="61">
        <v>0</v>
      </c>
      <c r="I438" s="61">
        <v>0</v>
      </c>
      <c r="J438" s="61">
        <v>0</v>
      </c>
      <c r="K438" s="61">
        <v>0</v>
      </c>
      <c r="L438" s="61"/>
      <c r="M438" s="61"/>
      <c r="N438" s="61"/>
      <c r="O438" s="61"/>
    </row>
    <row r="439" spans="1:15" x14ac:dyDescent="0.2">
      <c r="A439" s="59">
        <v>3222</v>
      </c>
      <c r="B439" s="60" t="s">
        <v>90</v>
      </c>
      <c r="C439" s="61">
        <f t="shared" si="455"/>
        <v>0</v>
      </c>
      <c r="D439" s="61">
        <v>0</v>
      </c>
      <c r="E439" s="61">
        <v>0</v>
      </c>
      <c r="F439" s="61">
        <v>0</v>
      </c>
      <c r="G439" s="61">
        <v>0</v>
      </c>
      <c r="H439" s="61">
        <v>0</v>
      </c>
      <c r="I439" s="61">
        <v>0</v>
      </c>
      <c r="J439" s="61">
        <v>0</v>
      </c>
      <c r="K439" s="61">
        <v>0</v>
      </c>
      <c r="L439" s="61"/>
      <c r="M439" s="61"/>
      <c r="N439" s="61"/>
      <c r="O439" s="61"/>
    </row>
    <row r="440" spans="1:15" x14ac:dyDescent="0.2">
      <c r="A440" s="59">
        <v>3225</v>
      </c>
      <c r="B440" s="60" t="s">
        <v>175</v>
      </c>
      <c r="C440" s="61">
        <f t="shared" si="455"/>
        <v>0</v>
      </c>
      <c r="D440" s="61">
        <v>0</v>
      </c>
      <c r="E440" s="61">
        <v>0</v>
      </c>
      <c r="F440" s="61">
        <v>0</v>
      </c>
      <c r="G440" s="61">
        <v>0</v>
      </c>
      <c r="H440" s="61">
        <v>0</v>
      </c>
      <c r="I440" s="61">
        <v>0</v>
      </c>
      <c r="J440" s="61">
        <v>0</v>
      </c>
      <c r="K440" s="61">
        <v>0</v>
      </c>
      <c r="L440" s="61"/>
      <c r="M440" s="61"/>
      <c r="N440" s="61"/>
      <c r="O440" s="61"/>
    </row>
    <row r="441" spans="1:15" x14ac:dyDescent="0.2">
      <c r="A441" s="55">
        <v>323</v>
      </c>
      <c r="B441" s="56" t="s">
        <v>95</v>
      </c>
      <c r="C441" s="57">
        <f t="shared" si="455"/>
        <v>0</v>
      </c>
      <c r="D441" s="57">
        <f t="shared" ref="D441:H441" si="461">(SUM(D442+D443))</f>
        <v>0</v>
      </c>
      <c r="E441" s="57">
        <f t="shared" si="461"/>
        <v>0</v>
      </c>
      <c r="F441" s="57">
        <f t="shared" si="461"/>
        <v>0</v>
      </c>
      <c r="G441" s="57">
        <f t="shared" si="461"/>
        <v>0</v>
      </c>
      <c r="H441" s="57">
        <f t="shared" si="461"/>
        <v>0</v>
      </c>
      <c r="I441" s="57">
        <f t="shared" ref="I441" si="462">(SUM(I442+I443))</f>
        <v>0</v>
      </c>
      <c r="J441" s="57">
        <f t="shared" ref="J441:K441" si="463">(SUM(J442+J443))</f>
        <v>0</v>
      </c>
      <c r="K441" s="57">
        <f t="shared" si="463"/>
        <v>0</v>
      </c>
      <c r="L441" s="57">
        <f t="shared" ref="L441:N441" si="464">SUM(L442+L443)</f>
        <v>0</v>
      </c>
      <c r="M441" s="57">
        <f t="shared" si="464"/>
        <v>0</v>
      </c>
      <c r="N441" s="57">
        <f t="shared" si="464"/>
        <v>0</v>
      </c>
      <c r="O441" s="57">
        <f>SUM(O442+O443)</f>
        <v>0</v>
      </c>
    </row>
    <row r="442" spans="1:15" x14ac:dyDescent="0.2">
      <c r="A442" s="59">
        <v>3236</v>
      </c>
      <c r="B442" s="60" t="s">
        <v>148</v>
      </c>
      <c r="C442" s="61">
        <f t="shared" si="455"/>
        <v>0</v>
      </c>
      <c r="D442" s="61">
        <v>0</v>
      </c>
      <c r="E442" s="61">
        <v>0</v>
      </c>
      <c r="F442" s="61">
        <v>0</v>
      </c>
      <c r="G442" s="61">
        <v>0</v>
      </c>
      <c r="H442" s="61">
        <v>0</v>
      </c>
      <c r="I442" s="61">
        <v>0</v>
      </c>
      <c r="J442" s="61">
        <v>0</v>
      </c>
      <c r="K442" s="61">
        <v>0</v>
      </c>
      <c r="L442" s="61"/>
      <c r="M442" s="61"/>
      <c r="N442" s="61"/>
      <c r="O442" s="61"/>
    </row>
    <row r="443" spans="1:15" x14ac:dyDescent="0.2">
      <c r="A443" s="59">
        <v>3237</v>
      </c>
      <c r="B443" s="60" t="s">
        <v>149</v>
      </c>
      <c r="C443" s="61">
        <f t="shared" si="455"/>
        <v>0</v>
      </c>
      <c r="D443" s="61">
        <v>0</v>
      </c>
      <c r="E443" s="61">
        <v>0</v>
      </c>
      <c r="F443" s="61">
        <v>0</v>
      </c>
      <c r="G443" s="61">
        <v>0</v>
      </c>
      <c r="H443" s="61">
        <v>0</v>
      </c>
      <c r="I443" s="61">
        <v>0</v>
      </c>
      <c r="J443" s="61">
        <v>0</v>
      </c>
      <c r="K443" s="61">
        <v>0</v>
      </c>
      <c r="L443" s="61">
        <v>0</v>
      </c>
      <c r="M443" s="61"/>
      <c r="N443" s="61"/>
      <c r="O443" s="61"/>
    </row>
    <row r="444" spans="1:15" ht="51" x14ac:dyDescent="0.2">
      <c r="A444" s="51" t="s">
        <v>235</v>
      </c>
      <c r="B444" s="52" t="s">
        <v>236</v>
      </c>
      <c r="C444" s="53">
        <f t="shared" ref="C444:F444" si="465">(SUM(C446))</f>
        <v>13373.78</v>
      </c>
      <c r="D444" s="53">
        <f t="shared" si="465"/>
        <v>7299.7544628044325</v>
      </c>
      <c r="E444" s="53">
        <f t="shared" si="465"/>
        <v>7299.7544628044325</v>
      </c>
      <c r="F444" s="53">
        <f t="shared" si="465"/>
        <v>7299.7544628044325</v>
      </c>
      <c r="G444" s="53">
        <f t="shared" ref="G444:I444" si="466">(SUM(G446))</f>
        <v>7299.7544628044325</v>
      </c>
      <c r="H444" s="53">
        <f t="shared" ref="H444" si="467">(SUM(H446))</f>
        <v>15000</v>
      </c>
      <c r="I444" s="53">
        <f t="shared" si="466"/>
        <v>15000</v>
      </c>
      <c r="J444" s="53">
        <f t="shared" ref="J444:K444" si="468">(SUM(J446))</f>
        <v>15000</v>
      </c>
      <c r="K444" s="53">
        <f t="shared" si="468"/>
        <v>15000</v>
      </c>
      <c r="L444" s="53">
        <f t="shared" ref="L444:O444" si="469">SUM(L446)</f>
        <v>0</v>
      </c>
      <c r="M444" s="53">
        <f t="shared" si="469"/>
        <v>0</v>
      </c>
      <c r="N444" s="53">
        <f t="shared" si="469"/>
        <v>0</v>
      </c>
      <c r="O444" s="53">
        <f t="shared" si="469"/>
        <v>0</v>
      </c>
    </row>
    <row r="445" spans="1:15" ht="25.5" x14ac:dyDescent="0.2">
      <c r="A445" s="54" t="s">
        <v>231</v>
      </c>
      <c r="B445" s="52" t="s">
        <v>220</v>
      </c>
      <c r="C445" s="53">
        <v>0</v>
      </c>
      <c r="D445" s="53">
        <v>0</v>
      </c>
      <c r="E445" s="53">
        <v>0</v>
      </c>
      <c r="F445" s="53">
        <v>0</v>
      </c>
      <c r="G445" s="53">
        <v>0</v>
      </c>
      <c r="H445" s="53">
        <v>0</v>
      </c>
      <c r="I445" s="53">
        <v>0</v>
      </c>
      <c r="J445" s="53">
        <v>0</v>
      </c>
      <c r="K445" s="53">
        <v>0</v>
      </c>
      <c r="L445" s="53"/>
      <c r="M445" s="53"/>
      <c r="N445" s="53"/>
      <c r="O445" s="53"/>
    </row>
    <row r="446" spans="1:15" x14ac:dyDescent="0.2">
      <c r="A446" s="55">
        <v>3</v>
      </c>
      <c r="B446" s="56" t="s">
        <v>22</v>
      </c>
      <c r="C446" s="57">
        <f t="shared" ref="C446:K447" si="470">(SUM(C447))</f>
        <v>13373.78</v>
      </c>
      <c r="D446" s="57">
        <f t="shared" si="470"/>
        <v>7299.7544628044325</v>
      </c>
      <c r="E446" s="57">
        <f t="shared" si="470"/>
        <v>7299.7544628044325</v>
      </c>
      <c r="F446" s="57">
        <f t="shared" si="470"/>
        <v>7299.7544628044325</v>
      </c>
      <c r="G446" s="57">
        <f t="shared" si="470"/>
        <v>7299.7544628044325</v>
      </c>
      <c r="H446" s="57">
        <f t="shared" si="470"/>
        <v>15000</v>
      </c>
      <c r="I446" s="57">
        <f t="shared" si="470"/>
        <v>15000</v>
      </c>
      <c r="J446" s="57">
        <f t="shared" si="470"/>
        <v>15000</v>
      </c>
      <c r="K446" s="57">
        <f t="shared" si="470"/>
        <v>15000</v>
      </c>
      <c r="L446" s="57">
        <f t="shared" ref="L446:O448" si="471">SUM(L447)</f>
        <v>0</v>
      </c>
      <c r="M446" s="57">
        <f t="shared" si="471"/>
        <v>0</v>
      </c>
      <c r="N446" s="57">
        <f t="shared" si="471"/>
        <v>0</v>
      </c>
      <c r="O446" s="57">
        <f t="shared" si="471"/>
        <v>0</v>
      </c>
    </row>
    <row r="447" spans="1:15" x14ac:dyDescent="0.2">
      <c r="A447" s="55">
        <v>32</v>
      </c>
      <c r="B447" s="56" t="s">
        <v>30</v>
      </c>
      <c r="C447" s="57">
        <f t="shared" si="470"/>
        <v>13373.78</v>
      </c>
      <c r="D447" s="57">
        <f t="shared" si="470"/>
        <v>7299.7544628044325</v>
      </c>
      <c r="E447" s="57">
        <f t="shared" si="470"/>
        <v>7299.7544628044325</v>
      </c>
      <c r="F447" s="57">
        <f t="shared" si="470"/>
        <v>7299.7544628044325</v>
      </c>
      <c r="G447" s="57">
        <f t="shared" si="470"/>
        <v>7299.7544628044325</v>
      </c>
      <c r="H447" s="57">
        <f t="shared" si="470"/>
        <v>15000</v>
      </c>
      <c r="I447" s="57">
        <f t="shared" si="470"/>
        <v>15000</v>
      </c>
      <c r="J447" s="57">
        <f t="shared" si="470"/>
        <v>15000</v>
      </c>
      <c r="K447" s="57">
        <f t="shared" si="470"/>
        <v>15000</v>
      </c>
      <c r="L447" s="57">
        <f t="shared" si="471"/>
        <v>0</v>
      </c>
      <c r="M447" s="57">
        <f t="shared" si="471"/>
        <v>0</v>
      </c>
      <c r="N447" s="57">
        <f t="shared" si="471"/>
        <v>0</v>
      </c>
      <c r="O447" s="57">
        <f t="shared" si="471"/>
        <v>0</v>
      </c>
    </row>
    <row r="448" spans="1:15" x14ac:dyDescent="0.2">
      <c r="A448" s="55">
        <v>323</v>
      </c>
      <c r="B448" s="56" t="s">
        <v>95</v>
      </c>
      <c r="C448" s="57">
        <f t="shared" ref="C448:K448" si="472">(SUM(C449))</f>
        <v>13373.78</v>
      </c>
      <c r="D448" s="57">
        <f t="shared" si="472"/>
        <v>7299.7544628044325</v>
      </c>
      <c r="E448" s="57">
        <f t="shared" si="472"/>
        <v>7299.7544628044325</v>
      </c>
      <c r="F448" s="57">
        <f t="shared" si="472"/>
        <v>7299.7544628044325</v>
      </c>
      <c r="G448" s="57">
        <f t="shared" si="472"/>
        <v>7299.7544628044325</v>
      </c>
      <c r="H448" s="57">
        <f t="shared" si="472"/>
        <v>15000</v>
      </c>
      <c r="I448" s="57">
        <f t="shared" si="472"/>
        <v>15000</v>
      </c>
      <c r="J448" s="57">
        <f t="shared" si="472"/>
        <v>15000</v>
      </c>
      <c r="K448" s="57">
        <f t="shared" si="472"/>
        <v>15000</v>
      </c>
      <c r="L448" s="57">
        <f t="shared" si="471"/>
        <v>0</v>
      </c>
      <c r="M448" s="57">
        <f t="shared" si="471"/>
        <v>0</v>
      </c>
      <c r="N448" s="57">
        <f t="shared" si="471"/>
        <v>0</v>
      </c>
      <c r="O448" s="57"/>
    </row>
    <row r="449" spans="1:15" x14ac:dyDescent="0.2">
      <c r="A449" s="59">
        <v>3239</v>
      </c>
      <c r="B449" s="60" t="s">
        <v>104</v>
      </c>
      <c r="C449" s="61">
        <v>13373.78</v>
      </c>
      <c r="D449" s="61">
        <v>7299.7544628044325</v>
      </c>
      <c r="E449" s="61">
        <v>7299.7544628044325</v>
      </c>
      <c r="F449" s="61">
        <v>7299.7544628044325</v>
      </c>
      <c r="G449" s="61">
        <v>7299.7544628044325</v>
      </c>
      <c r="H449" s="61">
        <v>15000</v>
      </c>
      <c r="I449" s="61">
        <v>15000</v>
      </c>
      <c r="J449" s="61">
        <v>15000</v>
      </c>
      <c r="K449" s="61">
        <v>15000</v>
      </c>
      <c r="L449" s="61"/>
      <c r="M449" s="61"/>
      <c r="N449" s="61"/>
      <c r="O449" s="61"/>
    </row>
    <row r="450" spans="1:15" ht="51" x14ac:dyDescent="0.2">
      <c r="A450" s="51" t="s">
        <v>239</v>
      </c>
      <c r="B450" s="52" t="s">
        <v>240</v>
      </c>
      <c r="C450" s="79">
        <f t="shared" ref="C450:F450" si="473">(C452)</f>
        <v>13761.84</v>
      </c>
      <c r="D450" s="53">
        <f t="shared" si="473"/>
        <v>15926.737009755127</v>
      </c>
      <c r="E450" s="53">
        <f t="shared" si="473"/>
        <v>15926.737009755127</v>
      </c>
      <c r="F450" s="53">
        <f t="shared" si="473"/>
        <v>15926.737009755127</v>
      </c>
      <c r="G450" s="53">
        <f t="shared" ref="G450:I450" si="474">(G452)</f>
        <v>15926.737009755127</v>
      </c>
      <c r="H450" s="53">
        <f t="shared" ref="H450" si="475">(H452)</f>
        <v>15926.737009755127</v>
      </c>
      <c r="I450" s="53">
        <f t="shared" si="474"/>
        <v>15926.737009755127</v>
      </c>
      <c r="J450" s="53">
        <f t="shared" ref="J450:K450" si="476">(J452)</f>
        <v>15926.737009755127</v>
      </c>
      <c r="K450" s="53">
        <f t="shared" si="476"/>
        <v>15926.737009755127</v>
      </c>
      <c r="L450" s="53">
        <f t="shared" ref="L450:O450" si="477">L452</f>
        <v>0</v>
      </c>
      <c r="M450" s="53">
        <f t="shared" si="477"/>
        <v>0</v>
      </c>
      <c r="N450" s="53">
        <f t="shared" si="477"/>
        <v>0</v>
      </c>
      <c r="O450" s="53">
        <f t="shared" si="477"/>
        <v>0</v>
      </c>
    </row>
    <row r="451" spans="1:15" x14ac:dyDescent="0.2">
      <c r="A451" s="80" t="s">
        <v>224</v>
      </c>
      <c r="B451" s="52" t="s">
        <v>207</v>
      </c>
      <c r="C451" s="53">
        <v>0</v>
      </c>
      <c r="D451" s="53">
        <v>0</v>
      </c>
      <c r="E451" s="53">
        <v>0</v>
      </c>
      <c r="F451" s="53">
        <v>0</v>
      </c>
      <c r="G451" s="53">
        <v>0</v>
      </c>
      <c r="H451" s="53">
        <v>0</v>
      </c>
      <c r="I451" s="53">
        <v>0</v>
      </c>
      <c r="J451" s="53">
        <v>0</v>
      </c>
      <c r="K451" s="53">
        <v>0</v>
      </c>
      <c r="L451" s="53"/>
      <c r="M451" s="53"/>
      <c r="N451" s="53"/>
      <c r="O451" s="53"/>
    </row>
    <row r="452" spans="1:15" x14ac:dyDescent="0.2">
      <c r="A452" s="104" t="s">
        <v>237</v>
      </c>
      <c r="B452" s="98" t="s">
        <v>22</v>
      </c>
      <c r="C452" s="57">
        <f>(SUM(C453,C457))</f>
        <v>13761.84</v>
      </c>
      <c r="D452" s="99">
        <f t="shared" ref="D452:H452" si="478">(D453+D456)</f>
        <v>15926.737009755127</v>
      </c>
      <c r="E452" s="99">
        <f t="shared" si="478"/>
        <v>15926.737009755127</v>
      </c>
      <c r="F452" s="99">
        <f t="shared" si="478"/>
        <v>15926.737009755127</v>
      </c>
      <c r="G452" s="99">
        <f t="shared" si="478"/>
        <v>15926.737009755127</v>
      </c>
      <c r="H452" s="99">
        <f t="shared" si="478"/>
        <v>15926.737009755127</v>
      </c>
      <c r="I452" s="99">
        <f t="shared" ref="I452" si="479">(I453+I456)</f>
        <v>15926.737009755127</v>
      </c>
      <c r="J452" s="99">
        <f t="shared" ref="J452:K452" si="480">(J453+J456)</f>
        <v>15926.737009755127</v>
      </c>
      <c r="K452" s="99">
        <f t="shared" si="480"/>
        <v>15926.737009755127</v>
      </c>
      <c r="L452" s="99">
        <f t="shared" ref="L452:O452" si="481">L453+L456</f>
        <v>0</v>
      </c>
      <c r="M452" s="99">
        <f t="shared" si="481"/>
        <v>0</v>
      </c>
      <c r="N452" s="99">
        <f t="shared" si="481"/>
        <v>0</v>
      </c>
      <c r="O452" s="99">
        <f t="shared" si="481"/>
        <v>0</v>
      </c>
    </row>
    <row r="453" spans="1:15" x14ac:dyDescent="0.2">
      <c r="A453" s="105" t="s">
        <v>241</v>
      </c>
      <c r="B453" s="101" t="s">
        <v>23</v>
      </c>
      <c r="C453" s="57">
        <f>(SUM(C454))</f>
        <v>13191.6</v>
      </c>
      <c r="D453" s="99">
        <f t="shared" ref="C453:K454" si="482">(D454)</f>
        <v>13272.280841462605</v>
      </c>
      <c r="E453" s="99">
        <f t="shared" si="482"/>
        <v>13272.280841462605</v>
      </c>
      <c r="F453" s="99">
        <f t="shared" si="482"/>
        <v>13272.280841462605</v>
      </c>
      <c r="G453" s="99">
        <f t="shared" si="482"/>
        <v>13272.280841462605</v>
      </c>
      <c r="H453" s="99">
        <f t="shared" si="482"/>
        <v>13272.280841462605</v>
      </c>
      <c r="I453" s="99">
        <f t="shared" si="482"/>
        <v>13272.280841462605</v>
      </c>
      <c r="J453" s="99">
        <f t="shared" si="482"/>
        <v>13272.280841462605</v>
      </c>
      <c r="K453" s="99">
        <f t="shared" si="482"/>
        <v>13272.280841462605</v>
      </c>
      <c r="L453" s="99">
        <f t="shared" ref="L453:O454" si="483">L454</f>
        <v>0</v>
      </c>
      <c r="M453" s="99">
        <f t="shared" si="483"/>
        <v>0</v>
      </c>
      <c r="N453" s="99">
        <f t="shared" si="483"/>
        <v>0</v>
      </c>
      <c r="O453" s="99">
        <f t="shared" si="483"/>
        <v>0</v>
      </c>
    </row>
    <row r="454" spans="1:15" x14ac:dyDescent="0.2">
      <c r="A454" s="105" t="s">
        <v>242</v>
      </c>
      <c r="B454" s="101" t="s">
        <v>186</v>
      </c>
      <c r="C454" s="99">
        <f t="shared" si="482"/>
        <v>13191.6</v>
      </c>
      <c r="D454" s="99">
        <f t="shared" si="482"/>
        <v>13272.280841462605</v>
      </c>
      <c r="E454" s="99">
        <f t="shared" si="482"/>
        <v>13272.280841462605</v>
      </c>
      <c r="F454" s="99">
        <f t="shared" si="482"/>
        <v>13272.280841462605</v>
      </c>
      <c r="G454" s="99">
        <f t="shared" si="482"/>
        <v>13272.280841462605</v>
      </c>
      <c r="H454" s="99">
        <f t="shared" si="482"/>
        <v>13272.280841462605</v>
      </c>
      <c r="I454" s="99">
        <f t="shared" si="482"/>
        <v>13272.280841462605</v>
      </c>
      <c r="J454" s="99">
        <f t="shared" si="482"/>
        <v>13272.280841462605</v>
      </c>
      <c r="K454" s="99">
        <f t="shared" si="482"/>
        <v>13272.280841462605</v>
      </c>
      <c r="L454" s="99">
        <f t="shared" si="483"/>
        <v>0</v>
      </c>
      <c r="M454" s="99">
        <f t="shared" si="483"/>
        <v>0</v>
      </c>
      <c r="N454" s="99">
        <f t="shared" si="483"/>
        <v>0</v>
      </c>
      <c r="O454" s="99">
        <f t="shared" si="483"/>
        <v>0</v>
      </c>
    </row>
    <row r="455" spans="1:15" x14ac:dyDescent="0.2">
      <c r="A455" s="106" t="s">
        <v>243</v>
      </c>
      <c r="B455" s="103" t="s">
        <v>78</v>
      </c>
      <c r="C455" s="99">
        <v>13191.6</v>
      </c>
      <c r="D455" s="99">
        <v>13272.280841462605</v>
      </c>
      <c r="E455" s="99">
        <v>13272.280841462605</v>
      </c>
      <c r="F455" s="99">
        <v>13272.280841462605</v>
      </c>
      <c r="G455" s="99">
        <v>13272.280841462605</v>
      </c>
      <c r="H455" s="99">
        <v>13272.280841462605</v>
      </c>
      <c r="I455" s="99">
        <v>13272.280841462605</v>
      </c>
      <c r="J455" s="99">
        <v>13272.280841462605</v>
      </c>
      <c r="K455" s="99">
        <v>13272.280841462605</v>
      </c>
      <c r="L455" s="99">
        <v>0</v>
      </c>
      <c r="M455" s="99"/>
      <c r="N455" s="99"/>
      <c r="O455" s="99"/>
    </row>
    <row r="456" spans="1:15" x14ac:dyDescent="0.2">
      <c r="A456" s="105" t="s">
        <v>238</v>
      </c>
      <c r="B456" s="101" t="s">
        <v>30</v>
      </c>
      <c r="C456" s="99">
        <v>0</v>
      </c>
      <c r="D456" s="99">
        <f t="shared" ref="D456:K456" si="484">(D457)</f>
        <v>2654.4561682925209</v>
      </c>
      <c r="E456" s="99">
        <f t="shared" si="484"/>
        <v>2654.4561682925209</v>
      </c>
      <c r="F456" s="99">
        <f t="shared" si="484"/>
        <v>2654.4561682925209</v>
      </c>
      <c r="G456" s="99">
        <f t="shared" si="484"/>
        <v>2654.4561682925209</v>
      </c>
      <c r="H456" s="99">
        <f t="shared" si="484"/>
        <v>2654.4561682925209</v>
      </c>
      <c r="I456" s="99">
        <f t="shared" si="484"/>
        <v>2654.4561682925209</v>
      </c>
      <c r="J456" s="99">
        <f t="shared" si="484"/>
        <v>2654.4561682925209</v>
      </c>
      <c r="K456" s="99">
        <f t="shared" si="484"/>
        <v>2654.4561682925209</v>
      </c>
      <c r="L456" s="99">
        <f t="shared" ref="L456:O456" si="485">L457</f>
        <v>0</v>
      </c>
      <c r="M456" s="99">
        <f t="shared" si="485"/>
        <v>0</v>
      </c>
      <c r="N456" s="99">
        <f t="shared" si="485"/>
        <v>0</v>
      </c>
      <c r="O456" s="99">
        <f t="shared" si="485"/>
        <v>0</v>
      </c>
    </row>
    <row r="457" spans="1:15" x14ac:dyDescent="0.2">
      <c r="A457" s="105" t="s">
        <v>244</v>
      </c>
      <c r="B457" s="101" t="s">
        <v>84</v>
      </c>
      <c r="C457" s="99">
        <f t="shared" ref="C457:H457" si="486">(C458+C459)</f>
        <v>570.24</v>
      </c>
      <c r="D457" s="99">
        <f t="shared" si="486"/>
        <v>2654.4561682925209</v>
      </c>
      <c r="E457" s="99">
        <f t="shared" si="486"/>
        <v>2654.4561682925209</v>
      </c>
      <c r="F457" s="99">
        <f t="shared" si="486"/>
        <v>2654.4561682925209</v>
      </c>
      <c r="G457" s="99">
        <f t="shared" si="486"/>
        <v>2654.4561682925209</v>
      </c>
      <c r="H457" s="99">
        <f t="shared" si="486"/>
        <v>2654.4561682925209</v>
      </c>
      <c r="I457" s="99">
        <f t="shared" ref="I457" si="487">(I458+I459)</f>
        <v>2654.4561682925209</v>
      </c>
      <c r="J457" s="99">
        <f t="shared" ref="J457:K457" si="488">(J458+J459)</f>
        <v>2654.4561682925209</v>
      </c>
      <c r="K457" s="99">
        <f t="shared" si="488"/>
        <v>2654.4561682925209</v>
      </c>
      <c r="L457" s="99">
        <f t="shared" ref="L457:O457" si="489">L458+L459</f>
        <v>0</v>
      </c>
      <c r="M457" s="99">
        <f t="shared" si="489"/>
        <v>0</v>
      </c>
      <c r="N457" s="99">
        <f t="shared" si="489"/>
        <v>0</v>
      </c>
      <c r="O457" s="99">
        <f t="shared" si="489"/>
        <v>0</v>
      </c>
    </row>
    <row r="458" spans="1:15" ht="24" x14ac:dyDescent="0.2">
      <c r="A458" s="106" t="s">
        <v>245</v>
      </c>
      <c r="B458" s="103" t="s">
        <v>246</v>
      </c>
      <c r="C458" s="99">
        <v>570.24</v>
      </c>
      <c r="D458" s="99">
        <v>2654.4561682925209</v>
      </c>
      <c r="E458" s="99">
        <v>2654.4561682925209</v>
      </c>
      <c r="F458" s="99">
        <v>2654.4561682925209</v>
      </c>
      <c r="G458" s="99">
        <v>2654.4561682925209</v>
      </c>
      <c r="H458" s="99">
        <v>2654.4561682925209</v>
      </c>
      <c r="I458" s="99">
        <v>2654.4561682925209</v>
      </c>
      <c r="J458" s="99">
        <v>2654.4561682925209</v>
      </c>
      <c r="K458" s="99">
        <v>2654.4561682925209</v>
      </c>
      <c r="L458" s="99">
        <v>0</v>
      </c>
      <c r="M458" s="99"/>
      <c r="N458" s="99"/>
      <c r="O458" s="99"/>
    </row>
    <row r="459" spans="1:15" x14ac:dyDescent="0.2">
      <c r="A459" s="106" t="s">
        <v>247</v>
      </c>
      <c r="B459" s="103" t="s">
        <v>138</v>
      </c>
      <c r="C459" s="99">
        <v>0</v>
      </c>
      <c r="D459" s="99">
        <v>0</v>
      </c>
      <c r="E459" s="99">
        <v>0</v>
      </c>
      <c r="F459" s="99">
        <v>0</v>
      </c>
      <c r="G459" s="99">
        <v>0</v>
      </c>
      <c r="H459" s="99">
        <v>0</v>
      </c>
      <c r="I459" s="99">
        <v>0</v>
      </c>
      <c r="J459" s="99">
        <v>0</v>
      </c>
      <c r="K459" s="99">
        <v>0</v>
      </c>
      <c r="L459" s="99"/>
      <c r="M459" s="99"/>
      <c r="N459" s="99"/>
      <c r="O459" s="99"/>
    </row>
    <row r="460" spans="1:15" ht="51" x14ac:dyDescent="0.2">
      <c r="A460" s="51" t="s">
        <v>248</v>
      </c>
      <c r="B460" s="52" t="s">
        <v>198</v>
      </c>
      <c r="C460" s="195">
        <f t="shared" ref="C460:F460" si="490">(SUM(C462))</f>
        <v>2421.8000000000002</v>
      </c>
      <c r="D460" s="75">
        <f t="shared" si="490"/>
        <v>27871.78976707147</v>
      </c>
      <c r="E460" s="75">
        <f t="shared" si="490"/>
        <v>27871.78976707147</v>
      </c>
      <c r="F460" s="75">
        <f t="shared" si="490"/>
        <v>27871.78976707147</v>
      </c>
      <c r="G460" s="75">
        <f t="shared" ref="G460:I460" si="491">(SUM(G462))</f>
        <v>27871.78976707147</v>
      </c>
      <c r="H460" s="75">
        <f t="shared" ref="H460" si="492">(SUM(H462))</f>
        <v>27871.78976707147</v>
      </c>
      <c r="I460" s="75">
        <f t="shared" si="491"/>
        <v>27871.78976707147</v>
      </c>
      <c r="J460" s="75">
        <f t="shared" ref="J460:K460" si="493">(SUM(J462))</f>
        <v>27871.78976707147</v>
      </c>
      <c r="K460" s="75">
        <f t="shared" si="493"/>
        <v>27871.78976707147</v>
      </c>
      <c r="L460" s="75">
        <f>SUM(L462)</f>
        <v>0</v>
      </c>
      <c r="M460" s="75">
        <f>SUM(M462)</f>
        <v>0</v>
      </c>
      <c r="N460" s="75">
        <f>SUM(N462)</f>
        <v>0</v>
      </c>
      <c r="O460" s="75">
        <f>SUM(O462)</f>
        <v>0</v>
      </c>
    </row>
    <row r="461" spans="1:15" x14ac:dyDescent="0.2">
      <c r="A461" s="54" t="s">
        <v>224</v>
      </c>
      <c r="B461" s="52" t="s">
        <v>207</v>
      </c>
      <c r="C461" s="75">
        <v>0</v>
      </c>
      <c r="D461" s="75">
        <v>0</v>
      </c>
      <c r="E461" s="75">
        <v>0</v>
      </c>
      <c r="F461" s="75">
        <v>0</v>
      </c>
      <c r="G461" s="75">
        <v>0</v>
      </c>
      <c r="H461" s="75">
        <v>0</v>
      </c>
      <c r="I461" s="75">
        <v>0</v>
      </c>
      <c r="J461" s="75">
        <v>0</v>
      </c>
      <c r="K461" s="75">
        <v>0</v>
      </c>
      <c r="L461" s="107"/>
      <c r="M461" s="107"/>
      <c r="N461" s="107"/>
      <c r="O461" s="107"/>
    </row>
    <row r="462" spans="1:15" ht="25.5" x14ac:dyDescent="0.2">
      <c r="A462" s="55">
        <v>4</v>
      </c>
      <c r="B462" s="108" t="s">
        <v>24</v>
      </c>
      <c r="C462" s="57">
        <f>(SUM(C463+C471))</f>
        <v>2421.8000000000002</v>
      </c>
      <c r="D462" s="57">
        <f t="shared" ref="D462:K462" si="494">(SUM(D463))</f>
        <v>27871.78976707147</v>
      </c>
      <c r="E462" s="57">
        <f t="shared" si="494"/>
        <v>27871.78976707147</v>
      </c>
      <c r="F462" s="57">
        <f t="shared" si="494"/>
        <v>27871.78976707147</v>
      </c>
      <c r="G462" s="57">
        <f t="shared" si="494"/>
        <v>27871.78976707147</v>
      </c>
      <c r="H462" s="57">
        <f t="shared" si="494"/>
        <v>27871.78976707147</v>
      </c>
      <c r="I462" s="57">
        <f t="shared" si="494"/>
        <v>27871.78976707147</v>
      </c>
      <c r="J462" s="57">
        <f t="shared" si="494"/>
        <v>27871.78976707147</v>
      </c>
      <c r="K462" s="57">
        <f t="shared" si="494"/>
        <v>27871.78976707147</v>
      </c>
      <c r="L462" s="57">
        <f>SUM(L463)</f>
        <v>0</v>
      </c>
      <c r="M462" s="57">
        <f>SUM(M463)</f>
        <v>0</v>
      </c>
      <c r="N462" s="57">
        <f>SUM(N463)</f>
        <v>0</v>
      </c>
      <c r="O462" s="57">
        <f>SUM(O463)</f>
        <v>0</v>
      </c>
    </row>
    <row r="463" spans="1:15" ht="25.5" x14ac:dyDescent="0.2">
      <c r="A463" s="55">
        <v>42</v>
      </c>
      <c r="B463" s="108" t="s">
        <v>40</v>
      </c>
      <c r="C463" s="57">
        <f>(SUM(C464:C469))</f>
        <v>1498</v>
      </c>
      <c r="D463" s="57">
        <f t="shared" ref="D463:H463" si="495">(SUM(D464+D471))</f>
        <v>27871.78976707147</v>
      </c>
      <c r="E463" s="57">
        <f t="shared" si="495"/>
        <v>27871.78976707147</v>
      </c>
      <c r="F463" s="57">
        <f t="shared" si="495"/>
        <v>27871.78976707147</v>
      </c>
      <c r="G463" s="57">
        <f t="shared" si="495"/>
        <v>27871.78976707147</v>
      </c>
      <c r="H463" s="57">
        <f t="shared" si="495"/>
        <v>27871.78976707147</v>
      </c>
      <c r="I463" s="57">
        <f t="shared" ref="I463" si="496">(SUM(I464+I471))</f>
        <v>27871.78976707147</v>
      </c>
      <c r="J463" s="57">
        <f t="shared" ref="J463:K463" si="497">(SUM(J464+J471))</f>
        <v>27871.78976707147</v>
      </c>
      <c r="K463" s="57">
        <f t="shared" si="497"/>
        <v>27871.78976707147</v>
      </c>
      <c r="L463" s="57">
        <f t="shared" ref="L463:N463" si="498">SUM(L464+L471)</f>
        <v>0</v>
      </c>
      <c r="M463" s="57">
        <f t="shared" si="498"/>
        <v>0</v>
      </c>
      <c r="N463" s="57">
        <f t="shared" si="498"/>
        <v>0</v>
      </c>
      <c r="O463" s="57">
        <f>SUM(O464+O471)</f>
        <v>0</v>
      </c>
    </row>
    <row r="464" spans="1:15" x14ac:dyDescent="0.2">
      <c r="A464" s="55">
        <v>422</v>
      </c>
      <c r="B464" s="108" t="s">
        <v>118</v>
      </c>
      <c r="C464" s="57">
        <f>(SUM(C465:C470))</f>
        <v>1498</v>
      </c>
      <c r="D464" s="57">
        <f t="shared" ref="D464:H464" si="499">(SUM(D465:D470))</f>
        <v>19908.421262193908</v>
      </c>
      <c r="E464" s="57">
        <f t="shared" si="499"/>
        <v>19908.421262193908</v>
      </c>
      <c r="F464" s="57">
        <f t="shared" si="499"/>
        <v>19908.421262193908</v>
      </c>
      <c r="G464" s="57">
        <f t="shared" si="499"/>
        <v>19908.421262193908</v>
      </c>
      <c r="H464" s="57">
        <f t="shared" si="499"/>
        <v>19908.421262193908</v>
      </c>
      <c r="I464" s="57">
        <f t="shared" ref="I464" si="500">(SUM(I465:I470))</f>
        <v>19908.421262193908</v>
      </c>
      <c r="J464" s="57">
        <f t="shared" ref="J464:K464" si="501">(SUM(J465:J470))</f>
        <v>19908.421262193908</v>
      </c>
      <c r="K464" s="57">
        <f t="shared" si="501"/>
        <v>19908.421262193908</v>
      </c>
      <c r="L464" s="57">
        <f t="shared" ref="L464:O464" si="502">SUM(L465:L470)</f>
        <v>0</v>
      </c>
      <c r="M464" s="57">
        <f t="shared" si="502"/>
        <v>0</v>
      </c>
      <c r="N464" s="57">
        <f t="shared" si="502"/>
        <v>0</v>
      </c>
      <c r="O464" s="57">
        <f t="shared" si="502"/>
        <v>0</v>
      </c>
    </row>
    <row r="465" spans="1:15" x14ac:dyDescent="0.2">
      <c r="A465" s="59">
        <v>4221</v>
      </c>
      <c r="B465" s="60" t="s">
        <v>119</v>
      </c>
      <c r="C465" s="61">
        <v>0</v>
      </c>
      <c r="D465" s="61">
        <v>3318.0702103656513</v>
      </c>
      <c r="E465" s="61">
        <v>3318.0702103656513</v>
      </c>
      <c r="F465" s="61">
        <v>3318.0702103656513</v>
      </c>
      <c r="G465" s="61">
        <v>3318.0702103656513</v>
      </c>
      <c r="H465" s="61">
        <v>3318.0702103656513</v>
      </c>
      <c r="I465" s="61">
        <v>3318.0702103656513</v>
      </c>
      <c r="J465" s="61">
        <v>3318.0702103656513</v>
      </c>
      <c r="K465" s="61">
        <v>3318.0702103656513</v>
      </c>
      <c r="L465" s="61"/>
      <c r="M465" s="61"/>
      <c r="N465" s="61"/>
      <c r="O465" s="61"/>
    </row>
    <row r="466" spans="1:15" x14ac:dyDescent="0.2">
      <c r="A466" s="59">
        <v>422</v>
      </c>
      <c r="B466" s="60" t="s">
        <v>249</v>
      </c>
      <c r="C466" s="61">
        <f>(D466+E466+J466+K466+L466+M466+N466+O466)</f>
        <v>0</v>
      </c>
      <c r="D466" s="61">
        <v>0</v>
      </c>
      <c r="E466" s="61">
        <v>0</v>
      </c>
      <c r="F466" s="61">
        <v>0</v>
      </c>
      <c r="G466" s="61">
        <v>0</v>
      </c>
      <c r="H466" s="61">
        <v>0</v>
      </c>
      <c r="I466" s="61">
        <v>0</v>
      </c>
      <c r="J466" s="61">
        <v>0</v>
      </c>
      <c r="K466" s="61">
        <v>0</v>
      </c>
      <c r="L466" s="61"/>
      <c r="M466" s="61"/>
      <c r="N466" s="61"/>
      <c r="O466" s="61"/>
    </row>
    <row r="467" spans="1:15" x14ac:dyDescent="0.2">
      <c r="A467" s="59">
        <v>4223</v>
      </c>
      <c r="B467" s="60" t="s">
        <v>250</v>
      </c>
      <c r="C467" s="61">
        <f>(D467+E467+J467+K467+L467+M467+N467+O467)</f>
        <v>0</v>
      </c>
      <c r="D467" s="61">
        <v>0</v>
      </c>
      <c r="E467" s="61">
        <v>0</v>
      </c>
      <c r="F467" s="61">
        <v>0</v>
      </c>
      <c r="G467" s="61">
        <v>0</v>
      </c>
      <c r="H467" s="61">
        <v>0</v>
      </c>
      <c r="I467" s="61">
        <v>0</v>
      </c>
      <c r="J467" s="61">
        <v>0</v>
      </c>
      <c r="K467" s="61">
        <v>0</v>
      </c>
      <c r="L467" s="61"/>
      <c r="M467" s="61"/>
      <c r="N467" s="61"/>
      <c r="O467" s="61"/>
    </row>
    <row r="468" spans="1:15" x14ac:dyDescent="0.2">
      <c r="A468" s="59">
        <v>4225</v>
      </c>
      <c r="B468" s="60" t="s">
        <v>251</v>
      </c>
      <c r="C468" s="61">
        <f>(D468+E468+J468+K468+L468+M468+N468+O468)</f>
        <v>0</v>
      </c>
      <c r="D468" s="61">
        <v>0</v>
      </c>
      <c r="E468" s="61">
        <v>0</v>
      </c>
      <c r="F468" s="61">
        <v>0</v>
      </c>
      <c r="G468" s="61">
        <v>0</v>
      </c>
      <c r="H468" s="61">
        <v>0</v>
      </c>
      <c r="I468" s="61">
        <v>0</v>
      </c>
      <c r="J468" s="61">
        <v>0</v>
      </c>
      <c r="K468" s="61">
        <v>0</v>
      </c>
      <c r="L468" s="61"/>
      <c r="M468" s="61"/>
      <c r="N468" s="61"/>
      <c r="O468" s="61"/>
    </row>
    <row r="469" spans="1:15" x14ac:dyDescent="0.2">
      <c r="A469" s="59">
        <v>4226</v>
      </c>
      <c r="B469" s="60" t="s">
        <v>232</v>
      </c>
      <c r="C469" s="61">
        <f>(D469+E469+J469+K469+L469+M469+N469+O469)</f>
        <v>0</v>
      </c>
      <c r="D469" s="61">
        <v>0</v>
      </c>
      <c r="E469" s="61">
        <v>0</v>
      </c>
      <c r="F469" s="61">
        <v>0</v>
      </c>
      <c r="G469" s="61">
        <v>0</v>
      </c>
      <c r="H469" s="61">
        <v>0</v>
      </c>
      <c r="I469" s="61">
        <v>0</v>
      </c>
      <c r="J469" s="61">
        <v>0</v>
      </c>
      <c r="K469" s="61">
        <v>0</v>
      </c>
      <c r="L469" s="61"/>
      <c r="M469" s="61"/>
      <c r="N469" s="61"/>
      <c r="O469" s="61"/>
    </row>
    <row r="470" spans="1:15" ht="25.5" x14ac:dyDescent="0.2">
      <c r="A470" s="59">
        <v>4227</v>
      </c>
      <c r="B470" s="60" t="s">
        <v>252</v>
      </c>
      <c r="C470" s="61">
        <v>1498</v>
      </c>
      <c r="D470" s="61">
        <v>16590.351051828256</v>
      </c>
      <c r="E470" s="61">
        <v>16590.351051828256</v>
      </c>
      <c r="F470" s="61">
        <v>16590.351051828256</v>
      </c>
      <c r="G470" s="61">
        <v>16590.351051828256</v>
      </c>
      <c r="H470" s="61">
        <v>16590.351051828256</v>
      </c>
      <c r="I470" s="61">
        <v>16590.351051828256</v>
      </c>
      <c r="J470" s="61">
        <v>16590.351051828256</v>
      </c>
      <c r="K470" s="61">
        <v>16590.351051828256</v>
      </c>
      <c r="L470" s="61">
        <v>0</v>
      </c>
      <c r="M470" s="61"/>
      <c r="N470" s="61"/>
      <c r="O470" s="61"/>
    </row>
    <row r="471" spans="1:15" ht="25.5" x14ac:dyDescent="0.2">
      <c r="A471" s="55">
        <v>424</v>
      </c>
      <c r="B471" s="56" t="s">
        <v>253</v>
      </c>
      <c r="C471" s="57">
        <f t="shared" ref="C471:K471" si="503">(SUM(C472))</f>
        <v>923.8</v>
      </c>
      <c r="D471" s="57">
        <f t="shared" si="503"/>
        <v>7963.3685048775624</v>
      </c>
      <c r="E471" s="57">
        <f t="shared" si="503"/>
        <v>7963.3685048775624</v>
      </c>
      <c r="F471" s="57">
        <f t="shared" si="503"/>
        <v>7963.3685048775624</v>
      </c>
      <c r="G471" s="57">
        <f t="shared" si="503"/>
        <v>7963.3685048775624</v>
      </c>
      <c r="H471" s="57">
        <f t="shared" si="503"/>
        <v>7963.3685048775624</v>
      </c>
      <c r="I471" s="57">
        <f t="shared" si="503"/>
        <v>7963.3685048775624</v>
      </c>
      <c r="J471" s="57">
        <f t="shared" si="503"/>
        <v>7963.3685048775624</v>
      </c>
      <c r="K471" s="57">
        <f t="shared" si="503"/>
        <v>7963.3685048775624</v>
      </c>
      <c r="L471" s="57">
        <f>SUM(L472)</f>
        <v>0</v>
      </c>
      <c r="M471" s="57">
        <f>SUM(M472)</f>
        <v>0</v>
      </c>
      <c r="N471" s="57">
        <f>SUM(N472)</f>
        <v>0</v>
      </c>
      <c r="O471" s="57">
        <f>SUM(O472)</f>
        <v>0</v>
      </c>
    </row>
    <row r="472" spans="1:15" x14ac:dyDescent="0.2">
      <c r="A472" s="59">
        <v>4241</v>
      </c>
      <c r="B472" s="60" t="s">
        <v>121</v>
      </c>
      <c r="C472" s="61">
        <v>923.8</v>
      </c>
      <c r="D472" s="61">
        <v>7963.3685048775624</v>
      </c>
      <c r="E472" s="61">
        <v>7963.3685048775624</v>
      </c>
      <c r="F472" s="61">
        <v>7963.3685048775624</v>
      </c>
      <c r="G472" s="61">
        <v>7963.3685048775624</v>
      </c>
      <c r="H472" s="61">
        <v>7963.3685048775624</v>
      </c>
      <c r="I472" s="61">
        <v>7963.3685048775624</v>
      </c>
      <c r="J472" s="61">
        <v>7963.3685048775624</v>
      </c>
      <c r="K472" s="61">
        <v>7963.3685048775624</v>
      </c>
      <c r="L472" s="61">
        <v>0</v>
      </c>
      <c r="M472" s="61">
        <v>0</v>
      </c>
      <c r="N472" s="61"/>
      <c r="O472" s="61"/>
    </row>
    <row r="473" spans="1:15" ht="51" x14ac:dyDescent="0.2">
      <c r="A473" s="51" t="s">
        <v>248</v>
      </c>
      <c r="B473" s="52" t="s">
        <v>198</v>
      </c>
      <c r="C473" s="195">
        <f t="shared" ref="C473:F473" si="504">(SUM(C475))</f>
        <v>0</v>
      </c>
      <c r="D473" s="75">
        <f t="shared" si="504"/>
        <v>2919.9017851217732</v>
      </c>
      <c r="E473" s="75">
        <f t="shared" si="504"/>
        <v>2919.9017851217732</v>
      </c>
      <c r="F473" s="75">
        <f t="shared" si="504"/>
        <v>2919.9017851217732</v>
      </c>
      <c r="G473" s="75">
        <f t="shared" ref="G473:I473" si="505">(SUM(G475))</f>
        <v>2919.9017851217732</v>
      </c>
      <c r="H473" s="75">
        <f t="shared" ref="H473" si="506">(SUM(H475))</f>
        <v>2919.9017851217732</v>
      </c>
      <c r="I473" s="75">
        <f t="shared" si="505"/>
        <v>2919.9017851217732</v>
      </c>
      <c r="J473" s="75">
        <f t="shared" ref="J473:K473" si="507">(SUM(J475))</f>
        <v>2919.9017851217732</v>
      </c>
      <c r="K473" s="75">
        <f t="shared" si="507"/>
        <v>2919.9017851217732</v>
      </c>
      <c r="L473" s="75">
        <f>SUM(L475)</f>
        <v>0</v>
      </c>
      <c r="M473" s="75">
        <f>SUM(M475)</f>
        <v>0</v>
      </c>
      <c r="N473" s="75">
        <f>SUM(N475)</f>
        <v>0</v>
      </c>
      <c r="O473" s="75">
        <f>SUM(O475)</f>
        <v>0</v>
      </c>
    </row>
    <row r="474" spans="1:15" x14ac:dyDescent="0.2">
      <c r="A474" s="54" t="s">
        <v>254</v>
      </c>
      <c r="B474" s="52" t="s">
        <v>218</v>
      </c>
      <c r="C474" s="107">
        <v>0</v>
      </c>
      <c r="D474" s="107">
        <v>0</v>
      </c>
      <c r="E474" s="107">
        <v>0</v>
      </c>
      <c r="F474" s="107">
        <v>0</v>
      </c>
      <c r="G474" s="107">
        <v>0</v>
      </c>
      <c r="H474" s="107">
        <v>0</v>
      </c>
      <c r="I474" s="107">
        <v>0</v>
      </c>
      <c r="J474" s="107">
        <v>0</v>
      </c>
      <c r="K474" s="107">
        <v>0</v>
      </c>
      <c r="L474" s="107"/>
      <c r="M474" s="107"/>
      <c r="N474" s="107"/>
      <c r="O474" s="107"/>
    </row>
    <row r="475" spans="1:15" ht="25.5" x14ac:dyDescent="0.2">
      <c r="A475" s="55">
        <v>4</v>
      </c>
      <c r="B475" s="108" t="s">
        <v>24</v>
      </c>
      <c r="C475" s="57">
        <f t="shared" ref="C475:K475" si="508">(SUM(C476))</f>
        <v>0</v>
      </c>
      <c r="D475" s="57">
        <f t="shared" si="508"/>
        <v>2919.9017851217732</v>
      </c>
      <c r="E475" s="57">
        <f t="shared" si="508"/>
        <v>2919.9017851217732</v>
      </c>
      <c r="F475" s="57">
        <f t="shared" si="508"/>
        <v>2919.9017851217732</v>
      </c>
      <c r="G475" s="57">
        <f t="shared" si="508"/>
        <v>2919.9017851217732</v>
      </c>
      <c r="H475" s="57">
        <f t="shared" si="508"/>
        <v>2919.9017851217732</v>
      </c>
      <c r="I475" s="57">
        <f t="shared" si="508"/>
        <v>2919.9017851217732</v>
      </c>
      <c r="J475" s="57">
        <f t="shared" si="508"/>
        <v>2919.9017851217732</v>
      </c>
      <c r="K475" s="57">
        <f t="shared" si="508"/>
        <v>2919.9017851217732</v>
      </c>
      <c r="L475" s="57">
        <f t="shared" ref="L475:O475" si="509">SUM(L476)</f>
        <v>0</v>
      </c>
      <c r="M475" s="57">
        <f t="shared" si="509"/>
        <v>0</v>
      </c>
      <c r="N475" s="57">
        <f t="shared" si="509"/>
        <v>0</v>
      </c>
      <c r="O475" s="57">
        <f t="shared" si="509"/>
        <v>0</v>
      </c>
    </row>
    <row r="476" spans="1:15" ht="25.5" x14ac:dyDescent="0.2">
      <c r="A476" s="55">
        <v>42</v>
      </c>
      <c r="B476" s="108" t="s">
        <v>40</v>
      </c>
      <c r="C476" s="57">
        <f>(SUM(C477:C484))</f>
        <v>0</v>
      </c>
      <c r="D476" s="57">
        <f t="shared" ref="D476:G476" si="510">(SUM(D477+D484))</f>
        <v>2919.9017851217732</v>
      </c>
      <c r="E476" s="57">
        <f t="shared" si="510"/>
        <v>2919.9017851217732</v>
      </c>
      <c r="F476" s="57">
        <f t="shared" si="510"/>
        <v>2919.9017851217732</v>
      </c>
      <c r="G476" s="57">
        <f t="shared" si="510"/>
        <v>2919.9017851217732</v>
      </c>
      <c r="H476" s="57">
        <f t="shared" ref="H476" si="511">(SUM(H477+H484))</f>
        <v>2919.9017851217732</v>
      </c>
      <c r="I476" s="57">
        <f t="shared" ref="I476" si="512">(SUM(I477+I484))</f>
        <v>2919.9017851217732</v>
      </c>
      <c r="J476" s="57">
        <f t="shared" ref="J476:K476" si="513">(SUM(J477+J484))</f>
        <v>2919.9017851217732</v>
      </c>
      <c r="K476" s="57">
        <f t="shared" si="513"/>
        <v>2919.9017851217732</v>
      </c>
      <c r="L476" s="57">
        <f t="shared" ref="L476:N476" si="514">SUM(L477+L484)</f>
        <v>0</v>
      </c>
      <c r="M476" s="57">
        <f t="shared" si="514"/>
        <v>0</v>
      </c>
      <c r="N476" s="57">
        <f t="shared" si="514"/>
        <v>0</v>
      </c>
      <c r="O476" s="57">
        <f>SUM(O477+O484)</f>
        <v>0</v>
      </c>
    </row>
    <row r="477" spans="1:15" x14ac:dyDescent="0.2">
      <c r="A477" s="55">
        <v>422</v>
      </c>
      <c r="B477" s="108" t="s">
        <v>118</v>
      </c>
      <c r="C477" s="57">
        <v>0</v>
      </c>
      <c r="D477" s="57">
        <f t="shared" ref="D477:G477" si="515">(SUM(D478:D483))</f>
        <v>2389.0105514632687</v>
      </c>
      <c r="E477" s="57">
        <f t="shared" si="515"/>
        <v>2389.0105514632687</v>
      </c>
      <c r="F477" s="57">
        <f t="shared" si="515"/>
        <v>2389.0105514632687</v>
      </c>
      <c r="G477" s="57">
        <f t="shared" si="515"/>
        <v>2389.0105514632687</v>
      </c>
      <c r="H477" s="57">
        <f t="shared" ref="H477" si="516">(SUM(H478:H483))</f>
        <v>2389.0105514632687</v>
      </c>
      <c r="I477" s="57">
        <f t="shared" ref="I477" si="517">(SUM(I478:I483))</f>
        <v>2389.0105514632687</v>
      </c>
      <c r="J477" s="57">
        <f t="shared" ref="J477:K477" si="518">(SUM(J478:J483))</f>
        <v>2389.0105514632687</v>
      </c>
      <c r="K477" s="57">
        <f t="shared" si="518"/>
        <v>2389.0105514632687</v>
      </c>
      <c r="L477" s="57">
        <f t="shared" ref="L477:O477" si="519">SUM(L478:L483)</f>
        <v>0</v>
      </c>
      <c r="M477" s="57">
        <f t="shared" si="519"/>
        <v>0</v>
      </c>
      <c r="N477" s="57">
        <f t="shared" si="519"/>
        <v>0</v>
      </c>
      <c r="O477" s="57">
        <f t="shared" si="519"/>
        <v>0</v>
      </c>
    </row>
    <row r="478" spans="1:15" x14ac:dyDescent="0.2">
      <c r="A478" s="59">
        <v>4221</v>
      </c>
      <c r="B478" s="60" t="s">
        <v>119</v>
      </c>
      <c r="C478" s="61">
        <v>0</v>
      </c>
      <c r="D478" s="61">
        <v>1725.3965093901386</v>
      </c>
      <c r="E478" s="61">
        <v>1725.3965093901386</v>
      </c>
      <c r="F478" s="61">
        <v>1725.3965093901386</v>
      </c>
      <c r="G478" s="61">
        <v>1725.3965093901386</v>
      </c>
      <c r="H478" s="61">
        <v>1725.3965093901386</v>
      </c>
      <c r="I478" s="61">
        <v>1725.3965093901386</v>
      </c>
      <c r="J478" s="61">
        <v>1725.3965093901386</v>
      </c>
      <c r="K478" s="61">
        <v>1725.3965093901386</v>
      </c>
      <c r="L478" s="61"/>
      <c r="M478" s="61"/>
      <c r="N478" s="61"/>
      <c r="O478" s="61"/>
    </row>
    <row r="479" spans="1:15" x14ac:dyDescent="0.2">
      <c r="A479" s="59">
        <v>422</v>
      </c>
      <c r="B479" s="60" t="s">
        <v>249</v>
      </c>
      <c r="C479" s="61">
        <f>(D479+E479+J479+K479+L479+M479+N479+O479)</f>
        <v>0</v>
      </c>
      <c r="D479" s="61">
        <v>0</v>
      </c>
      <c r="E479" s="61">
        <v>0</v>
      </c>
      <c r="F479" s="61">
        <v>0</v>
      </c>
      <c r="G479" s="61">
        <v>0</v>
      </c>
      <c r="H479" s="61">
        <v>0</v>
      </c>
      <c r="I479" s="61">
        <v>0</v>
      </c>
      <c r="J479" s="61">
        <v>0</v>
      </c>
      <c r="K479" s="61">
        <v>0</v>
      </c>
      <c r="L479" s="61"/>
      <c r="M479" s="61"/>
      <c r="N479" s="61"/>
      <c r="O479" s="61"/>
    </row>
    <row r="480" spans="1:15" x14ac:dyDescent="0.2">
      <c r="A480" s="59">
        <v>4223</v>
      </c>
      <c r="B480" s="60" t="s">
        <v>250</v>
      </c>
      <c r="C480" s="61">
        <f>(D480+E480+J480+K480+L480+M480+N480+O480)</f>
        <v>0</v>
      </c>
      <c r="D480" s="61">
        <v>0</v>
      </c>
      <c r="E480" s="61">
        <v>0</v>
      </c>
      <c r="F480" s="61">
        <v>0</v>
      </c>
      <c r="G480" s="61">
        <v>0</v>
      </c>
      <c r="H480" s="61">
        <v>0</v>
      </c>
      <c r="I480" s="61">
        <v>0</v>
      </c>
      <c r="J480" s="61">
        <v>0</v>
      </c>
      <c r="K480" s="61">
        <v>0</v>
      </c>
      <c r="L480" s="61"/>
      <c r="M480" s="61"/>
      <c r="N480" s="61"/>
      <c r="O480" s="61"/>
    </row>
    <row r="481" spans="1:15" x14ac:dyDescent="0.2">
      <c r="A481" s="59">
        <v>4225</v>
      </c>
      <c r="B481" s="60" t="s">
        <v>251</v>
      </c>
      <c r="C481" s="61">
        <f>(D481+E481+J481+K481+L481+M481+N481+O481)</f>
        <v>0</v>
      </c>
      <c r="D481" s="61">
        <v>0</v>
      </c>
      <c r="E481" s="61">
        <v>0</v>
      </c>
      <c r="F481" s="61">
        <v>0</v>
      </c>
      <c r="G481" s="61">
        <v>0</v>
      </c>
      <c r="H481" s="61">
        <v>0</v>
      </c>
      <c r="I481" s="61">
        <v>0</v>
      </c>
      <c r="J481" s="61">
        <v>0</v>
      </c>
      <c r="K481" s="61">
        <v>0</v>
      </c>
      <c r="L481" s="61"/>
      <c r="M481" s="61"/>
      <c r="N481" s="61"/>
      <c r="O481" s="61"/>
    </row>
    <row r="482" spans="1:15" x14ac:dyDescent="0.2">
      <c r="A482" s="59">
        <v>4226</v>
      </c>
      <c r="B482" s="60" t="s">
        <v>232</v>
      </c>
      <c r="C482" s="61">
        <f>(D482+E482+J482+K482+L482+M482+N482+O482)</f>
        <v>0</v>
      </c>
      <c r="D482" s="61">
        <v>0</v>
      </c>
      <c r="E482" s="61">
        <v>0</v>
      </c>
      <c r="F482" s="61">
        <v>0</v>
      </c>
      <c r="G482" s="61">
        <v>0</v>
      </c>
      <c r="H482" s="61">
        <v>0</v>
      </c>
      <c r="I482" s="61">
        <v>0</v>
      </c>
      <c r="J482" s="61">
        <v>0</v>
      </c>
      <c r="K482" s="61">
        <v>0</v>
      </c>
      <c r="L482" s="61"/>
      <c r="M482" s="61"/>
      <c r="N482" s="61"/>
      <c r="O482" s="61"/>
    </row>
    <row r="483" spans="1:15" ht="25.5" x14ac:dyDescent="0.2">
      <c r="A483" s="59">
        <v>4227</v>
      </c>
      <c r="B483" s="60" t="s">
        <v>252</v>
      </c>
      <c r="C483" s="61">
        <v>0</v>
      </c>
      <c r="D483" s="61">
        <v>663.61404207313024</v>
      </c>
      <c r="E483" s="61">
        <v>663.61404207313024</v>
      </c>
      <c r="F483" s="61">
        <v>663.61404207313024</v>
      </c>
      <c r="G483" s="61">
        <v>663.61404207313024</v>
      </c>
      <c r="H483" s="61">
        <v>663.61404207313024</v>
      </c>
      <c r="I483" s="61">
        <v>663.61404207313024</v>
      </c>
      <c r="J483" s="61">
        <v>663.61404207313024</v>
      </c>
      <c r="K483" s="61">
        <v>663.61404207313024</v>
      </c>
      <c r="L483" s="61">
        <v>0</v>
      </c>
      <c r="M483" s="61"/>
      <c r="N483" s="61"/>
      <c r="O483" s="61"/>
    </row>
    <row r="484" spans="1:15" ht="25.5" x14ac:dyDescent="0.2">
      <c r="A484" s="55">
        <v>424</v>
      </c>
      <c r="B484" s="56" t="s">
        <v>253</v>
      </c>
      <c r="C484" s="57">
        <f t="shared" ref="C484:K484" si="520">(SUM(C485))</f>
        <v>0</v>
      </c>
      <c r="D484" s="57">
        <f t="shared" si="520"/>
        <v>530.89123365850423</v>
      </c>
      <c r="E484" s="57">
        <f t="shared" si="520"/>
        <v>530.89123365850423</v>
      </c>
      <c r="F484" s="57">
        <f t="shared" si="520"/>
        <v>530.89123365850423</v>
      </c>
      <c r="G484" s="57">
        <f t="shared" si="520"/>
        <v>530.89123365850423</v>
      </c>
      <c r="H484" s="57">
        <f t="shared" si="520"/>
        <v>530.89123365850423</v>
      </c>
      <c r="I484" s="57">
        <f t="shared" si="520"/>
        <v>530.89123365850423</v>
      </c>
      <c r="J484" s="57">
        <f t="shared" si="520"/>
        <v>530.89123365850423</v>
      </c>
      <c r="K484" s="57">
        <f t="shared" si="520"/>
        <v>530.89123365850423</v>
      </c>
      <c r="L484" s="57">
        <f>SUM(L485)</f>
        <v>0</v>
      </c>
      <c r="M484" s="57">
        <f>SUM(M485)</f>
        <v>0</v>
      </c>
      <c r="N484" s="57">
        <f>SUM(N485)</f>
        <v>0</v>
      </c>
      <c r="O484" s="57">
        <f>SUM(O485)</f>
        <v>0</v>
      </c>
    </row>
    <row r="485" spans="1:15" x14ac:dyDescent="0.2">
      <c r="A485" s="59">
        <v>4241</v>
      </c>
      <c r="B485" s="60" t="s">
        <v>121</v>
      </c>
      <c r="C485" s="61">
        <v>0</v>
      </c>
      <c r="D485" s="61">
        <v>530.89123365850423</v>
      </c>
      <c r="E485" s="61">
        <v>530.89123365850423</v>
      </c>
      <c r="F485" s="61">
        <v>530.89123365850423</v>
      </c>
      <c r="G485" s="61">
        <v>530.89123365850423</v>
      </c>
      <c r="H485" s="61">
        <v>530.89123365850423</v>
      </c>
      <c r="I485" s="61">
        <v>530.89123365850423</v>
      </c>
      <c r="J485" s="61">
        <v>530.89123365850423</v>
      </c>
      <c r="K485" s="61">
        <v>530.89123365850423</v>
      </c>
      <c r="L485" s="61">
        <v>0</v>
      </c>
      <c r="M485" s="61">
        <v>0</v>
      </c>
      <c r="N485" s="61"/>
      <c r="O485" s="61"/>
    </row>
    <row r="486" spans="1:15" ht="51" x14ac:dyDescent="0.2">
      <c r="A486" s="51" t="s">
        <v>248</v>
      </c>
      <c r="B486" s="52" t="s">
        <v>198</v>
      </c>
      <c r="C486" s="195">
        <f t="shared" ref="C486:F486" si="521">(SUM(C488))</f>
        <v>1092</v>
      </c>
      <c r="D486" s="75">
        <f t="shared" si="521"/>
        <v>1061.7824673170085</v>
      </c>
      <c r="E486" s="75">
        <f t="shared" si="521"/>
        <v>1061.7824673170085</v>
      </c>
      <c r="F486" s="75">
        <f t="shared" si="521"/>
        <v>2061.7824673170085</v>
      </c>
      <c r="G486" s="75">
        <f t="shared" ref="G486:I486" si="522">(SUM(G488))</f>
        <v>2061.7824673170085</v>
      </c>
      <c r="H486" s="75">
        <f t="shared" ref="H486" si="523">(SUM(H488))</f>
        <v>3061.7824673170085</v>
      </c>
      <c r="I486" s="75">
        <f t="shared" si="522"/>
        <v>4061.7824673170085</v>
      </c>
      <c r="J486" s="75">
        <f t="shared" ref="J486:K486" si="524">(SUM(J488))</f>
        <v>4061.7824673170085</v>
      </c>
      <c r="K486" s="75">
        <f t="shared" si="524"/>
        <v>4061.7824673170085</v>
      </c>
      <c r="L486" s="75">
        <f>SUM(L488)</f>
        <v>0</v>
      </c>
      <c r="M486" s="75">
        <f>SUM(M488)</f>
        <v>0</v>
      </c>
      <c r="N486" s="75">
        <f>SUM(N488)</f>
        <v>0</v>
      </c>
      <c r="O486" s="75">
        <f>SUM(O488)</f>
        <v>0</v>
      </c>
    </row>
    <row r="487" spans="1:15" x14ac:dyDescent="0.2">
      <c r="A487" s="54" t="s">
        <v>255</v>
      </c>
      <c r="B487" s="52" t="s">
        <v>222</v>
      </c>
      <c r="C487" s="75">
        <v>0</v>
      </c>
      <c r="D487" s="75">
        <v>0</v>
      </c>
      <c r="E487" s="75">
        <v>0</v>
      </c>
      <c r="F487" s="75">
        <v>0</v>
      </c>
      <c r="G487" s="75">
        <v>0</v>
      </c>
      <c r="H487" s="75">
        <v>0</v>
      </c>
      <c r="I487" s="75">
        <v>0</v>
      </c>
      <c r="J487" s="75">
        <v>0</v>
      </c>
      <c r="K487" s="75">
        <v>0</v>
      </c>
      <c r="L487" s="107"/>
      <c r="M487" s="107"/>
      <c r="N487" s="107"/>
      <c r="O487" s="107"/>
    </row>
    <row r="488" spans="1:15" ht="25.5" x14ac:dyDescent="0.2">
      <c r="A488" s="55">
        <v>4</v>
      </c>
      <c r="B488" s="108" t="s">
        <v>24</v>
      </c>
      <c r="C488" s="57">
        <f t="shared" ref="C488:K488" si="525">(SUM(C489))</f>
        <v>1092</v>
      </c>
      <c r="D488" s="57">
        <f t="shared" si="525"/>
        <v>1061.7824673170085</v>
      </c>
      <c r="E488" s="57">
        <f t="shared" si="525"/>
        <v>1061.7824673170085</v>
      </c>
      <c r="F488" s="57">
        <f t="shared" si="525"/>
        <v>2061.7824673170085</v>
      </c>
      <c r="G488" s="57">
        <f t="shared" si="525"/>
        <v>2061.7824673170085</v>
      </c>
      <c r="H488" s="57">
        <f t="shared" si="525"/>
        <v>3061.7824673170085</v>
      </c>
      <c r="I488" s="57">
        <f t="shared" si="525"/>
        <v>4061.7824673170085</v>
      </c>
      <c r="J488" s="57">
        <f t="shared" si="525"/>
        <v>4061.7824673170085</v>
      </c>
      <c r="K488" s="57">
        <f t="shared" si="525"/>
        <v>4061.7824673170085</v>
      </c>
      <c r="L488" s="57">
        <f t="shared" ref="L488:O488" si="526">SUM(L489)</f>
        <v>0</v>
      </c>
      <c r="M488" s="57">
        <f t="shared" si="526"/>
        <v>0</v>
      </c>
      <c r="N488" s="57">
        <f t="shared" si="526"/>
        <v>0</v>
      </c>
      <c r="O488" s="57">
        <f t="shared" si="526"/>
        <v>0</v>
      </c>
    </row>
    <row r="489" spans="1:15" ht="25.5" x14ac:dyDescent="0.2">
      <c r="A489" s="55">
        <v>42</v>
      </c>
      <c r="B489" s="108" t="s">
        <v>40</v>
      </c>
      <c r="C489" s="57">
        <f>(SUM(C490:C497))</f>
        <v>1092</v>
      </c>
      <c r="D489" s="57">
        <f t="shared" ref="D489:G489" si="527">(SUM(D490+D497))</f>
        <v>1061.7824673170085</v>
      </c>
      <c r="E489" s="57">
        <f t="shared" si="527"/>
        <v>1061.7824673170085</v>
      </c>
      <c r="F489" s="57">
        <f t="shared" si="527"/>
        <v>2061.7824673170085</v>
      </c>
      <c r="G489" s="57">
        <f t="shared" si="527"/>
        <v>2061.7824673170085</v>
      </c>
      <c r="H489" s="57">
        <f t="shared" ref="H489" si="528">(SUM(H490+H497))</f>
        <v>3061.7824673170085</v>
      </c>
      <c r="I489" s="57">
        <f t="shared" ref="I489" si="529">(SUM(I490+I497))</f>
        <v>4061.7824673170085</v>
      </c>
      <c r="J489" s="57">
        <f t="shared" ref="J489:K489" si="530">(SUM(J490+J497))</f>
        <v>4061.7824673170085</v>
      </c>
      <c r="K489" s="57">
        <f t="shared" si="530"/>
        <v>4061.7824673170085</v>
      </c>
      <c r="L489" s="57">
        <f t="shared" ref="L489:N489" si="531">SUM(L490+L497)</f>
        <v>0</v>
      </c>
      <c r="M489" s="57">
        <f t="shared" si="531"/>
        <v>0</v>
      </c>
      <c r="N489" s="57">
        <f t="shared" si="531"/>
        <v>0</v>
      </c>
      <c r="O489" s="57">
        <f>SUM(O490+O497)</f>
        <v>0</v>
      </c>
    </row>
    <row r="490" spans="1:15" x14ac:dyDescent="0.2">
      <c r="A490" s="55">
        <v>422</v>
      </c>
      <c r="B490" s="108" t="s">
        <v>118</v>
      </c>
      <c r="C490" s="57">
        <v>0</v>
      </c>
      <c r="D490" s="57">
        <f t="shared" ref="D490:G490" si="532">(SUM(D491:D496))</f>
        <v>0</v>
      </c>
      <c r="E490" s="57">
        <f t="shared" si="532"/>
        <v>0</v>
      </c>
      <c r="F490" s="57">
        <f t="shared" si="532"/>
        <v>1000</v>
      </c>
      <c r="G490" s="57">
        <f t="shared" si="532"/>
        <v>1000</v>
      </c>
      <c r="H490" s="57">
        <f t="shared" ref="H490" si="533">(SUM(H491:H496))</f>
        <v>2000</v>
      </c>
      <c r="I490" s="57">
        <f t="shared" ref="I490" si="534">(SUM(I491:I496))</f>
        <v>3000</v>
      </c>
      <c r="J490" s="57">
        <f t="shared" ref="J490:K490" si="535">(SUM(J491:J496))</f>
        <v>3000</v>
      </c>
      <c r="K490" s="57">
        <f t="shared" si="535"/>
        <v>3000</v>
      </c>
      <c r="L490" s="57">
        <f t="shared" ref="L490:O490" si="536">SUM(L491:L496)</f>
        <v>0</v>
      </c>
      <c r="M490" s="57">
        <f t="shared" si="536"/>
        <v>0</v>
      </c>
      <c r="N490" s="57">
        <f t="shared" si="536"/>
        <v>0</v>
      </c>
      <c r="O490" s="57">
        <f t="shared" si="536"/>
        <v>0</v>
      </c>
    </row>
    <row r="491" spans="1:15" x14ac:dyDescent="0.2">
      <c r="A491" s="59">
        <v>4221</v>
      </c>
      <c r="B491" s="60" t="s">
        <v>119</v>
      </c>
      <c r="C491" s="61">
        <v>0</v>
      </c>
      <c r="D491" s="61">
        <v>0</v>
      </c>
      <c r="E491" s="61">
        <v>0</v>
      </c>
      <c r="F491" s="61">
        <v>0</v>
      </c>
      <c r="G491" s="61">
        <v>0</v>
      </c>
      <c r="H491" s="61">
        <v>0</v>
      </c>
      <c r="I491" s="152">
        <v>1000</v>
      </c>
      <c r="J491" s="152">
        <v>1000</v>
      </c>
      <c r="K491" s="152">
        <v>1000</v>
      </c>
      <c r="L491" s="61"/>
      <c r="M491" s="61"/>
      <c r="N491" s="61"/>
      <c r="O491" s="61"/>
    </row>
    <row r="492" spans="1:15" x14ac:dyDescent="0.2">
      <c r="A492" s="59">
        <v>422</v>
      </c>
      <c r="B492" s="60" t="s">
        <v>249</v>
      </c>
      <c r="C492" s="61">
        <f>(D492+E492+J492+K492+L492+M492+N492+O492)</f>
        <v>0</v>
      </c>
      <c r="D492" s="61">
        <v>0</v>
      </c>
      <c r="E492" s="61">
        <v>0</v>
      </c>
      <c r="F492" s="61">
        <v>0</v>
      </c>
      <c r="G492" s="61">
        <v>0</v>
      </c>
      <c r="H492" s="61">
        <v>0</v>
      </c>
      <c r="I492" s="61">
        <v>0</v>
      </c>
      <c r="J492" s="61">
        <v>0</v>
      </c>
      <c r="K492" s="61">
        <v>0</v>
      </c>
      <c r="L492" s="61"/>
      <c r="M492" s="61"/>
      <c r="N492" s="61"/>
      <c r="O492" s="61"/>
    </row>
    <row r="493" spans="1:15" x14ac:dyDescent="0.2">
      <c r="A493" s="59">
        <v>4223</v>
      </c>
      <c r="B493" s="60" t="s">
        <v>250</v>
      </c>
      <c r="C493" s="61">
        <f>(D493+E493+J493+K493+L493+M493+N493+O493)</f>
        <v>0</v>
      </c>
      <c r="D493" s="61">
        <v>0</v>
      </c>
      <c r="E493" s="61">
        <v>0</v>
      </c>
      <c r="F493" s="61">
        <v>0</v>
      </c>
      <c r="G493" s="61">
        <v>0</v>
      </c>
      <c r="H493" s="61">
        <v>0</v>
      </c>
      <c r="I493" s="61">
        <v>0</v>
      </c>
      <c r="J493" s="61">
        <v>0</v>
      </c>
      <c r="K493" s="61">
        <v>0</v>
      </c>
      <c r="L493" s="61"/>
      <c r="M493" s="61"/>
      <c r="N493" s="61"/>
      <c r="O493" s="61"/>
    </row>
    <row r="494" spans="1:15" x14ac:dyDescent="0.2">
      <c r="A494" s="59">
        <v>4225</v>
      </c>
      <c r="B494" s="60" t="s">
        <v>251</v>
      </c>
      <c r="C494" s="61">
        <f>(D494+E494+J494+K494+L494+M494+N494+O494)</f>
        <v>0</v>
      </c>
      <c r="D494" s="61">
        <v>0</v>
      </c>
      <c r="E494" s="61">
        <v>0</v>
      </c>
      <c r="F494" s="61">
        <v>0</v>
      </c>
      <c r="G494" s="61">
        <v>0</v>
      </c>
      <c r="H494" s="61">
        <v>0</v>
      </c>
      <c r="I494" s="61">
        <v>0</v>
      </c>
      <c r="J494" s="61">
        <v>0</v>
      </c>
      <c r="K494" s="61">
        <v>0</v>
      </c>
      <c r="L494" s="61"/>
      <c r="M494" s="61"/>
      <c r="N494" s="61"/>
      <c r="O494" s="61"/>
    </row>
    <row r="495" spans="1:15" x14ac:dyDescent="0.2">
      <c r="A495" s="59">
        <v>4226</v>
      </c>
      <c r="B495" s="60" t="s">
        <v>232</v>
      </c>
      <c r="C495" s="61">
        <f>(D495+E495+J495+K495+L495+M495+N495+O495)</f>
        <v>0</v>
      </c>
      <c r="D495" s="61">
        <v>0</v>
      </c>
      <c r="E495" s="61">
        <v>0</v>
      </c>
      <c r="F495" s="61">
        <v>0</v>
      </c>
      <c r="G495" s="61">
        <v>0</v>
      </c>
      <c r="H495" s="61">
        <v>0</v>
      </c>
      <c r="I495" s="61">
        <v>0</v>
      </c>
      <c r="J495" s="61">
        <v>0</v>
      </c>
      <c r="K495" s="61">
        <v>0</v>
      </c>
      <c r="L495" s="61"/>
      <c r="M495" s="61"/>
      <c r="N495" s="61"/>
      <c r="O495" s="61"/>
    </row>
    <row r="496" spans="1:15" ht="25.5" x14ac:dyDescent="0.2">
      <c r="A496" s="59">
        <v>4227</v>
      </c>
      <c r="B496" s="60" t="s">
        <v>252</v>
      </c>
      <c r="C496" s="61">
        <v>0</v>
      </c>
      <c r="D496" s="61">
        <v>0</v>
      </c>
      <c r="E496" s="61">
        <v>0</v>
      </c>
      <c r="F496" s="61">
        <v>1000</v>
      </c>
      <c r="G496" s="61">
        <v>1000</v>
      </c>
      <c r="H496" s="61">
        <v>2000</v>
      </c>
      <c r="I496" s="61">
        <v>2000</v>
      </c>
      <c r="J496" s="61">
        <v>2000</v>
      </c>
      <c r="K496" s="61">
        <v>2000</v>
      </c>
      <c r="L496" s="61">
        <v>0</v>
      </c>
      <c r="M496" s="61"/>
      <c r="N496" s="61"/>
      <c r="O496" s="61"/>
    </row>
    <row r="497" spans="1:15" ht="25.5" x14ac:dyDescent="0.2">
      <c r="A497" s="55">
        <v>424</v>
      </c>
      <c r="B497" s="56" t="s">
        <v>253</v>
      </c>
      <c r="C497" s="57">
        <f t="shared" ref="C497:K497" si="537">(SUM(C498))</f>
        <v>1092</v>
      </c>
      <c r="D497" s="57">
        <f t="shared" si="537"/>
        <v>1061.7824673170085</v>
      </c>
      <c r="E497" s="57">
        <f t="shared" si="537"/>
        <v>1061.7824673170085</v>
      </c>
      <c r="F497" s="57">
        <f t="shared" si="537"/>
        <v>1061.7824673170085</v>
      </c>
      <c r="G497" s="57">
        <f t="shared" si="537"/>
        <v>1061.7824673170085</v>
      </c>
      <c r="H497" s="57">
        <f t="shared" si="537"/>
        <v>1061.7824673170085</v>
      </c>
      <c r="I497" s="57">
        <f t="shared" si="537"/>
        <v>1061.7824673170085</v>
      </c>
      <c r="J497" s="57">
        <f t="shared" si="537"/>
        <v>1061.7824673170085</v>
      </c>
      <c r="K497" s="57">
        <f t="shared" si="537"/>
        <v>1061.7824673170085</v>
      </c>
      <c r="L497" s="57">
        <f>SUM(L498)</f>
        <v>0</v>
      </c>
      <c r="M497" s="57">
        <f>SUM(M498)</f>
        <v>0</v>
      </c>
      <c r="N497" s="57">
        <f>SUM(N498)</f>
        <v>0</v>
      </c>
      <c r="O497" s="57">
        <f>SUM(O498)</f>
        <v>0</v>
      </c>
    </row>
    <row r="498" spans="1:15" x14ac:dyDescent="0.2">
      <c r="A498" s="59">
        <v>4241</v>
      </c>
      <c r="B498" s="60" t="s">
        <v>121</v>
      </c>
      <c r="C498" s="61">
        <v>1092</v>
      </c>
      <c r="D498" s="61">
        <v>1061.7824673170085</v>
      </c>
      <c r="E498" s="61">
        <v>1061.7824673170085</v>
      </c>
      <c r="F498" s="61">
        <v>1061.7824673170085</v>
      </c>
      <c r="G498" s="61">
        <v>1061.7824673170085</v>
      </c>
      <c r="H498" s="61">
        <v>1061.7824673170085</v>
      </c>
      <c r="I498" s="61">
        <v>1061.7824673170085</v>
      </c>
      <c r="J498" s="61">
        <v>1061.7824673170085</v>
      </c>
      <c r="K498" s="61">
        <v>1061.7824673170085</v>
      </c>
      <c r="L498" s="61">
        <v>0</v>
      </c>
      <c r="M498" s="61">
        <v>0</v>
      </c>
      <c r="N498" s="61"/>
      <c r="O498" s="61"/>
    </row>
    <row r="499" spans="1:15" ht="51" x14ac:dyDescent="0.2">
      <c r="A499" s="51" t="s">
        <v>248</v>
      </c>
      <c r="B499" s="52" t="s">
        <v>198</v>
      </c>
      <c r="C499" s="195">
        <f t="shared" ref="C499:F499" si="538">(SUM(C501))</f>
        <v>0</v>
      </c>
      <c r="D499" s="75">
        <f t="shared" si="538"/>
        <v>768265.97650806291</v>
      </c>
      <c r="E499" s="75">
        <f t="shared" si="538"/>
        <v>0</v>
      </c>
      <c r="F499" s="75">
        <f t="shared" si="538"/>
        <v>0</v>
      </c>
      <c r="G499" s="75">
        <f t="shared" ref="G499:I499" si="539">(SUM(G501))</f>
        <v>0</v>
      </c>
      <c r="H499" s="75">
        <f t="shared" ref="H499" si="540">(SUM(H501))</f>
        <v>2000</v>
      </c>
      <c r="I499" s="75">
        <f t="shared" si="539"/>
        <v>2000</v>
      </c>
      <c r="J499" s="75">
        <f t="shared" ref="J499:K499" si="541">(SUM(J501))</f>
        <v>2000</v>
      </c>
      <c r="K499" s="75">
        <f t="shared" si="541"/>
        <v>2000</v>
      </c>
      <c r="L499" s="75">
        <f>SUM(L501)</f>
        <v>0</v>
      </c>
      <c r="M499" s="75">
        <f>SUM(M501)</f>
        <v>0</v>
      </c>
      <c r="N499" s="75">
        <f>SUM(N501)</f>
        <v>0</v>
      </c>
      <c r="O499" s="75">
        <f>SUM(O501)</f>
        <v>0</v>
      </c>
    </row>
    <row r="500" spans="1:15" ht="25.5" x14ac:dyDescent="0.2">
      <c r="A500" s="54" t="s">
        <v>314</v>
      </c>
      <c r="B500" s="52" t="s">
        <v>220</v>
      </c>
      <c r="C500" s="75">
        <v>0</v>
      </c>
      <c r="D500" s="75">
        <v>0</v>
      </c>
      <c r="E500" s="75">
        <v>0</v>
      </c>
      <c r="F500" s="75">
        <v>0</v>
      </c>
      <c r="G500" s="75">
        <v>0</v>
      </c>
      <c r="H500" s="75">
        <v>2000</v>
      </c>
      <c r="I500" s="75">
        <v>2000</v>
      </c>
      <c r="J500" s="75">
        <v>2000</v>
      </c>
      <c r="K500" s="75">
        <v>2000</v>
      </c>
      <c r="L500" s="107"/>
      <c r="M500" s="107"/>
      <c r="N500" s="107"/>
      <c r="O500" s="107"/>
    </row>
    <row r="501" spans="1:15" ht="25.5" x14ac:dyDescent="0.2">
      <c r="A501" s="55">
        <v>4</v>
      </c>
      <c r="B501" s="108" t="s">
        <v>24</v>
      </c>
      <c r="C501" s="57">
        <f t="shared" ref="C501:G501" si="542">(SUM(C502))</f>
        <v>0</v>
      </c>
      <c r="D501" s="57">
        <f t="shared" si="542"/>
        <v>768265.97650806291</v>
      </c>
      <c r="E501" s="57">
        <f t="shared" si="542"/>
        <v>0</v>
      </c>
      <c r="F501" s="57">
        <f t="shared" si="542"/>
        <v>0</v>
      </c>
      <c r="G501" s="57">
        <f t="shared" si="542"/>
        <v>0</v>
      </c>
      <c r="H501" s="57">
        <v>2000</v>
      </c>
      <c r="I501" s="57">
        <v>2000</v>
      </c>
      <c r="J501" s="57">
        <v>2000</v>
      </c>
      <c r="K501" s="57">
        <v>2000</v>
      </c>
      <c r="L501" s="57">
        <f t="shared" ref="L501:O501" si="543">SUM(L502)</f>
        <v>0</v>
      </c>
      <c r="M501" s="57">
        <f t="shared" si="543"/>
        <v>0</v>
      </c>
      <c r="N501" s="57">
        <f t="shared" si="543"/>
        <v>0</v>
      </c>
      <c r="O501" s="57">
        <f t="shared" si="543"/>
        <v>0</v>
      </c>
    </row>
    <row r="502" spans="1:15" ht="25.5" x14ac:dyDescent="0.2">
      <c r="A502" s="55">
        <v>42</v>
      </c>
      <c r="B502" s="108" t="s">
        <v>40</v>
      </c>
      <c r="C502" s="57">
        <f>(SUM(C503:C511))</f>
        <v>0</v>
      </c>
      <c r="D502" s="57">
        <f>(SUM(D503+D511))</f>
        <v>768265.97650806291</v>
      </c>
      <c r="E502" s="57">
        <v>0</v>
      </c>
      <c r="F502" s="57">
        <v>0</v>
      </c>
      <c r="G502" s="57">
        <v>0</v>
      </c>
      <c r="H502" s="57">
        <v>0</v>
      </c>
      <c r="I502" s="57">
        <v>0</v>
      </c>
      <c r="J502" s="57">
        <v>0</v>
      </c>
      <c r="K502" s="57">
        <v>0</v>
      </c>
      <c r="L502" s="57">
        <f t="shared" ref="L502:N502" si="544">SUM(L503+L511)</f>
        <v>0</v>
      </c>
      <c r="M502" s="57">
        <f t="shared" si="544"/>
        <v>0</v>
      </c>
      <c r="N502" s="57">
        <f t="shared" si="544"/>
        <v>0</v>
      </c>
      <c r="O502" s="57">
        <f>SUM(O503+O511)</f>
        <v>0</v>
      </c>
    </row>
    <row r="503" spans="1:15" x14ac:dyDescent="0.2">
      <c r="A503" s="55">
        <v>422</v>
      </c>
      <c r="B503" s="108" t="s">
        <v>118</v>
      </c>
      <c r="C503" s="57">
        <v>0</v>
      </c>
      <c r="D503" s="57">
        <f>(SUM(D505:D510))</f>
        <v>767867.80808281898</v>
      </c>
      <c r="E503" s="57">
        <v>0</v>
      </c>
      <c r="F503" s="57">
        <v>0</v>
      </c>
      <c r="G503" s="57">
        <v>0</v>
      </c>
      <c r="H503" s="57">
        <v>0</v>
      </c>
      <c r="I503" s="57">
        <v>0</v>
      </c>
      <c r="J503" s="57">
        <v>0</v>
      </c>
      <c r="K503" s="57">
        <v>0</v>
      </c>
      <c r="L503" s="57">
        <f t="shared" ref="L503:O503" si="545">SUM(L505:L510)</f>
        <v>0</v>
      </c>
      <c r="M503" s="57">
        <f t="shared" si="545"/>
        <v>0</v>
      </c>
      <c r="N503" s="57">
        <f t="shared" si="545"/>
        <v>0</v>
      </c>
      <c r="O503" s="57">
        <f t="shared" si="545"/>
        <v>0</v>
      </c>
    </row>
    <row r="504" spans="1:15" ht="25.5" x14ac:dyDescent="0.2">
      <c r="A504" s="55">
        <v>4227</v>
      </c>
      <c r="B504" s="108" t="s">
        <v>252</v>
      </c>
      <c r="C504" s="57">
        <v>0</v>
      </c>
      <c r="D504" s="57"/>
      <c r="E504" s="57">
        <v>0</v>
      </c>
      <c r="F504" s="57">
        <v>0</v>
      </c>
      <c r="G504" s="57">
        <v>0</v>
      </c>
      <c r="H504" s="57">
        <v>2000</v>
      </c>
      <c r="I504" s="57">
        <v>2000</v>
      </c>
      <c r="J504" s="57">
        <v>2000</v>
      </c>
      <c r="K504" s="57">
        <v>2000</v>
      </c>
      <c r="L504" s="57">
        <v>0</v>
      </c>
      <c r="M504" s="57">
        <v>0</v>
      </c>
      <c r="N504" s="57">
        <v>0</v>
      </c>
      <c r="O504" s="57">
        <v>0</v>
      </c>
    </row>
    <row r="505" spans="1:15" ht="51" x14ac:dyDescent="0.2">
      <c r="A505" s="51" t="s">
        <v>256</v>
      </c>
      <c r="B505" s="109" t="s">
        <v>201</v>
      </c>
      <c r="C505" s="53">
        <v>0</v>
      </c>
      <c r="D505" s="53">
        <f t="shared" ref="D505:H505" si="546">(D507)</f>
        <v>153573.56161656379</v>
      </c>
      <c r="E505" s="53">
        <f t="shared" si="546"/>
        <v>66361.404207313026</v>
      </c>
      <c r="F505" s="53">
        <f t="shared" si="546"/>
        <v>66361.404207313026</v>
      </c>
      <c r="G505" s="53">
        <f t="shared" si="546"/>
        <v>66361.404207313026</v>
      </c>
      <c r="H505" s="53">
        <f t="shared" si="546"/>
        <v>66361.404207313026</v>
      </c>
      <c r="I505" s="53">
        <f t="shared" ref="I505" si="547">(I507)</f>
        <v>66361.404207313026</v>
      </c>
      <c r="J505" s="53">
        <f t="shared" ref="J505:K505" si="548">(J507)</f>
        <v>66361.404207313026</v>
      </c>
      <c r="K505" s="53">
        <f t="shared" si="548"/>
        <v>66361.404207313026</v>
      </c>
      <c r="L505" s="53">
        <v>0</v>
      </c>
      <c r="M505" s="53">
        <f>M507</f>
        <v>0</v>
      </c>
      <c r="N505" s="53">
        <f>N507</f>
        <v>0</v>
      </c>
      <c r="O505" s="53">
        <f>O507</f>
        <v>0</v>
      </c>
    </row>
    <row r="506" spans="1:15" x14ac:dyDescent="0.2">
      <c r="A506" s="54" t="s">
        <v>224</v>
      </c>
      <c r="B506" s="109" t="s">
        <v>207</v>
      </c>
      <c r="C506" s="53">
        <v>0</v>
      </c>
      <c r="D506" s="53">
        <v>0</v>
      </c>
      <c r="E506" s="53">
        <v>0</v>
      </c>
      <c r="F506" s="53">
        <v>0</v>
      </c>
      <c r="G506" s="53">
        <v>0</v>
      </c>
      <c r="H506" s="53">
        <v>0</v>
      </c>
      <c r="I506" s="53">
        <v>0</v>
      </c>
      <c r="J506" s="53">
        <v>0</v>
      </c>
      <c r="K506" s="53">
        <v>0</v>
      </c>
      <c r="L506" s="53"/>
      <c r="M506" s="53"/>
      <c r="N506" s="53"/>
      <c r="O506" s="53"/>
    </row>
    <row r="507" spans="1:15" ht="24" x14ac:dyDescent="0.2">
      <c r="A507" s="97" t="s">
        <v>166</v>
      </c>
      <c r="B507" s="98" t="s">
        <v>24</v>
      </c>
      <c r="C507" s="99">
        <v>0</v>
      </c>
      <c r="D507" s="99">
        <f t="shared" ref="D507:K509" si="549">(D508)</f>
        <v>153573.56161656379</v>
      </c>
      <c r="E507" s="99">
        <f t="shared" si="549"/>
        <v>66361.404207313026</v>
      </c>
      <c r="F507" s="99">
        <f t="shared" si="549"/>
        <v>66361.404207313026</v>
      </c>
      <c r="G507" s="99">
        <f t="shared" si="549"/>
        <v>66361.404207313026</v>
      </c>
      <c r="H507" s="99">
        <f t="shared" si="549"/>
        <v>66361.404207313026</v>
      </c>
      <c r="I507" s="99">
        <f t="shared" si="549"/>
        <v>66361.404207313026</v>
      </c>
      <c r="J507" s="99">
        <f t="shared" si="549"/>
        <v>66361.404207313026</v>
      </c>
      <c r="K507" s="99">
        <f t="shared" si="549"/>
        <v>66361.404207313026</v>
      </c>
      <c r="L507" s="99">
        <f t="shared" ref="L507:O509" si="550">L508</f>
        <v>0</v>
      </c>
      <c r="M507" s="99">
        <f t="shared" si="550"/>
        <v>0</v>
      </c>
      <c r="N507" s="99">
        <f t="shared" si="550"/>
        <v>0</v>
      </c>
      <c r="O507" s="99">
        <f t="shared" si="550"/>
        <v>0</v>
      </c>
    </row>
    <row r="508" spans="1:15" ht="24" x14ac:dyDescent="0.2">
      <c r="A508" s="100" t="s">
        <v>167</v>
      </c>
      <c r="B508" s="101" t="s">
        <v>168</v>
      </c>
      <c r="C508" s="99">
        <v>0</v>
      </c>
      <c r="D508" s="99">
        <f t="shared" si="549"/>
        <v>153573.56161656379</v>
      </c>
      <c r="E508" s="99">
        <f t="shared" si="549"/>
        <v>66361.404207313026</v>
      </c>
      <c r="F508" s="99">
        <f t="shared" si="549"/>
        <v>66361.404207313026</v>
      </c>
      <c r="G508" s="99">
        <f t="shared" si="549"/>
        <v>66361.404207313026</v>
      </c>
      <c r="H508" s="99">
        <f t="shared" si="549"/>
        <v>66361.404207313026</v>
      </c>
      <c r="I508" s="99">
        <f t="shared" si="549"/>
        <v>66361.404207313026</v>
      </c>
      <c r="J508" s="99">
        <f t="shared" si="549"/>
        <v>66361.404207313026</v>
      </c>
      <c r="K508" s="99">
        <f t="shared" si="549"/>
        <v>66361.404207313026</v>
      </c>
      <c r="L508" s="99">
        <f t="shared" si="550"/>
        <v>0</v>
      </c>
      <c r="M508" s="99">
        <f t="shared" si="550"/>
        <v>0</v>
      </c>
      <c r="N508" s="99">
        <f t="shared" si="550"/>
        <v>0</v>
      </c>
      <c r="O508" s="99">
        <f t="shared" si="550"/>
        <v>0</v>
      </c>
    </row>
    <row r="509" spans="1:15" ht="24" x14ac:dyDescent="0.2">
      <c r="A509" s="100" t="s">
        <v>169</v>
      </c>
      <c r="B509" s="101" t="s">
        <v>170</v>
      </c>
      <c r="C509" s="99">
        <v>0</v>
      </c>
      <c r="D509" s="99">
        <f t="shared" si="549"/>
        <v>153573.56161656379</v>
      </c>
      <c r="E509" s="99">
        <f t="shared" si="549"/>
        <v>66361.404207313026</v>
      </c>
      <c r="F509" s="99">
        <f t="shared" si="549"/>
        <v>66361.404207313026</v>
      </c>
      <c r="G509" s="99">
        <f t="shared" si="549"/>
        <v>66361.404207313026</v>
      </c>
      <c r="H509" s="99">
        <f t="shared" si="549"/>
        <v>66361.404207313026</v>
      </c>
      <c r="I509" s="99">
        <f t="shared" si="549"/>
        <v>66361.404207313026</v>
      </c>
      <c r="J509" s="99">
        <f t="shared" si="549"/>
        <v>66361.404207313026</v>
      </c>
      <c r="K509" s="99">
        <f t="shared" si="549"/>
        <v>66361.404207313026</v>
      </c>
      <c r="L509" s="99">
        <f t="shared" si="550"/>
        <v>0</v>
      </c>
      <c r="M509" s="99">
        <f t="shared" si="550"/>
        <v>0</v>
      </c>
      <c r="N509" s="99">
        <f t="shared" si="550"/>
        <v>0</v>
      </c>
      <c r="O509" s="99">
        <f t="shared" si="550"/>
        <v>0</v>
      </c>
    </row>
    <row r="510" spans="1:15" ht="24" x14ac:dyDescent="0.2">
      <c r="A510" s="102" t="s">
        <v>257</v>
      </c>
      <c r="B510" s="103" t="s">
        <v>170</v>
      </c>
      <c r="C510" s="99">
        <v>0</v>
      </c>
      <c r="D510" s="99">
        <v>153573.56161656379</v>
      </c>
      <c r="E510" s="99">
        <v>66361.404207313026</v>
      </c>
      <c r="F510" s="99">
        <v>66361.404207313026</v>
      </c>
      <c r="G510" s="99">
        <v>66361.404207313026</v>
      </c>
      <c r="H510" s="99">
        <v>66361.404207313026</v>
      </c>
      <c r="I510" s="99">
        <v>66361.404207313026</v>
      </c>
      <c r="J510" s="99">
        <v>66361.404207313026</v>
      </c>
      <c r="K510" s="99">
        <v>66361.404207313026</v>
      </c>
      <c r="L510" s="99">
        <v>0</v>
      </c>
      <c r="M510" s="99"/>
      <c r="N510" s="99"/>
      <c r="O510" s="99"/>
    </row>
    <row r="511" spans="1:15" ht="51" x14ac:dyDescent="0.2">
      <c r="A511" s="51" t="s">
        <v>256</v>
      </c>
      <c r="B511" s="109" t="s">
        <v>201</v>
      </c>
      <c r="C511" s="53">
        <v>0</v>
      </c>
      <c r="D511" s="53">
        <f t="shared" ref="D511:H511" si="551">(D513)</f>
        <v>398.16842524387812</v>
      </c>
      <c r="E511" s="53">
        <f t="shared" si="551"/>
        <v>398.16842524387812</v>
      </c>
      <c r="F511" s="53">
        <f t="shared" si="551"/>
        <v>398.16842524387812</v>
      </c>
      <c r="G511" s="53">
        <f t="shared" si="551"/>
        <v>398.16842524387812</v>
      </c>
      <c r="H511" s="53">
        <f t="shared" si="551"/>
        <v>398.16842524387812</v>
      </c>
      <c r="I511" s="53">
        <f t="shared" ref="I511" si="552">(I513)</f>
        <v>398.16842524387812</v>
      </c>
      <c r="J511" s="53">
        <f t="shared" ref="J511:K511" si="553">(J513)</f>
        <v>398.16842524387812</v>
      </c>
      <c r="K511" s="53">
        <f t="shared" si="553"/>
        <v>398.16842524387812</v>
      </c>
      <c r="L511" s="53">
        <v>0</v>
      </c>
      <c r="M511" s="53">
        <f>M513</f>
        <v>0</v>
      </c>
      <c r="N511" s="53">
        <f>N513</f>
        <v>0</v>
      </c>
      <c r="O511" s="53">
        <f>O513</f>
        <v>0</v>
      </c>
    </row>
    <row r="512" spans="1:15" ht="22.5" x14ac:dyDescent="0.2">
      <c r="A512" s="54" t="s">
        <v>217</v>
      </c>
      <c r="B512" s="109" t="s">
        <v>218</v>
      </c>
      <c r="C512" s="53">
        <v>0</v>
      </c>
      <c r="D512" s="53">
        <v>0</v>
      </c>
      <c r="E512" s="53">
        <v>0</v>
      </c>
      <c r="F512" s="53">
        <v>0</v>
      </c>
      <c r="G512" s="53">
        <v>0</v>
      </c>
      <c r="H512" s="53">
        <v>0</v>
      </c>
      <c r="I512" s="53">
        <v>0</v>
      </c>
      <c r="J512" s="53">
        <v>0</v>
      </c>
      <c r="K512" s="53">
        <v>0</v>
      </c>
      <c r="L512" s="53"/>
      <c r="M512" s="53"/>
      <c r="N512" s="53"/>
      <c r="O512" s="53"/>
    </row>
    <row r="513" spans="1:15" ht="24" x14ac:dyDescent="0.2">
      <c r="A513" s="97" t="s">
        <v>166</v>
      </c>
      <c r="B513" s="98" t="s">
        <v>24</v>
      </c>
      <c r="C513" s="99">
        <v>0</v>
      </c>
      <c r="D513" s="99">
        <f t="shared" ref="D513:K515" si="554">(D514)</f>
        <v>398.16842524387812</v>
      </c>
      <c r="E513" s="99">
        <f t="shared" si="554"/>
        <v>398.16842524387812</v>
      </c>
      <c r="F513" s="99">
        <f t="shared" si="554"/>
        <v>398.16842524387812</v>
      </c>
      <c r="G513" s="99">
        <f t="shared" si="554"/>
        <v>398.16842524387812</v>
      </c>
      <c r="H513" s="99">
        <f t="shared" si="554"/>
        <v>398.16842524387812</v>
      </c>
      <c r="I513" s="99">
        <f t="shared" si="554"/>
        <v>398.16842524387812</v>
      </c>
      <c r="J513" s="99">
        <f t="shared" si="554"/>
        <v>398.16842524387812</v>
      </c>
      <c r="K513" s="99">
        <f t="shared" si="554"/>
        <v>398.16842524387812</v>
      </c>
      <c r="L513" s="99">
        <f t="shared" ref="L513:O515" si="555">L514</f>
        <v>0</v>
      </c>
      <c r="M513" s="99">
        <f t="shared" si="555"/>
        <v>0</v>
      </c>
      <c r="N513" s="99">
        <f t="shared" si="555"/>
        <v>0</v>
      </c>
      <c r="O513" s="99">
        <f t="shared" si="555"/>
        <v>0</v>
      </c>
    </row>
    <row r="514" spans="1:15" ht="24" x14ac:dyDescent="0.2">
      <c r="A514" s="100" t="s">
        <v>167</v>
      </c>
      <c r="B514" s="101" t="s">
        <v>168</v>
      </c>
      <c r="C514" s="99">
        <v>0</v>
      </c>
      <c r="D514" s="99">
        <f t="shared" si="554"/>
        <v>398.16842524387812</v>
      </c>
      <c r="E514" s="99">
        <f t="shared" si="554"/>
        <v>398.16842524387812</v>
      </c>
      <c r="F514" s="99">
        <f t="shared" si="554"/>
        <v>398.16842524387812</v>
      </c>
      <c r="G514" s="99">
        <f t="shared" si="554"/>
        <v>398.16842524387812</v>
      </c>
      <c r="H514" s="99">
        <f t="shared" si="554"/>
        <v>398.16842524387812</v>
      </c>
      <c r="I514" s="99">
        <f t="shared" si="554"/>
        <v>398.16842524387812</v>
      </c>
      <c r="J514" s="99">
        <f t="shared" si="554"/>
        <v>398.16842524387812</v>
      </c>
      <c r="K514" s="99">
        <f t="shared" si="554"/>
        <v>398.16842524387812</v>
      </c>
      <c r="L514" s="99">
        <f t="shared" si="555"/>
        <v>0</v>
      </c>
      <c r="M514" s="99">
        <f t="shared" si="555"/>
        <v>0</v>
      </c>
      <c r="N514" s="99">
        <f t="shared" si="555"/>
        <v>0</v>
      </c>
      <c r="O514" s="99">
        <f t="shared" si="555"/>
        <v>0</v>
      </c>
    </row>
    <row r="515" spans="1:15" ht="24" x14ac:dyDescent="0.2">
      <c r="A515" s="100" t="s">
        <v>169</v>
      </c>
      <c r="B515" s="101" t="s">
        <v>170</v>
      </c>
      <c r="C515" s="99">
        <v>0</v>
      </c>
      <c r="D515" s="99">
        <f t="shared" si="554"/>
        <v>398.16842524387812</v>
      </c>
      <c r="E515" s="99">
        <f t="shared" si="554"/>
        <v>398.16842524387812</v>
      </c>
      <c r="F515" s="99">
        <f t="shared" si="554"/>
        <v>398.16842524387812</v>
      </c>
      <c r="G515" s="99">
        <f t="shared" si="554"/>
        <v>398.16842524387812</v>
      </c>
      <c r="H515" s="99">
        <f t="shared" si="554"/>
        <v>398.16842524387812</v>
      </c>
      <c r="I515" s="99">
        <f t="shared" si="554"/>
        <v>398.16842524387812</v>
      </c>
      <c r="J515" s="99">
        <f t="shared" si="554"/>
        <v>398.16842524387812</v>
      </c>
      <c r="K515" s="99">
        <f t="shared" si="554"/>
        <v>398.16842524387812</v>
      </c>
      <c r="L515" s="99">
        <f t="shared" si="555"/>
        <v>0</v>
      </c>
      <c r="M515" s="99">
        <f t="shared" si="555"/>
        <v>0</v>
      </c>
      <c r="N515" s="99">
        <f t="shared" si="555"/>
        <v>0</v>
      </c>
      <c r="O515" s="99">
        <f t="shared" si="555"/>
        <v>0</v>
      </c>
    </row>
    <row r="516" spans="1:15" ht="24" x14ac:dyDescent="0.2">
      <c r="A516" s="102" t="s">
        <v>257</v>
      </c>
      <c r="B516" s="103" t="s">
        <v>170</v>
      </c>
      <c r="C516" s="99">
        <v>0</v>
      </c>
      <c r="D516" s="99">
        <v>398.16842524387812</v>
      </c>
      <c r="E516" s="99">
        <v>398.16842524387812</v>
      </c>
      <c r="F516" s="99">
        <v>398.16842524387812</v>
      </c>
      <c r="G516" s="99">
        <v>398.16842524387812</v>
      </c>
      <c r="H516" s="99">
        <v>398.16842524387812</v>
      </c>
      <c r="I516" s="99">
        <v>398.16842524387812</v>
      </c>
      <c r="J516" s="99">
        <v>398.16842524387812</v>
      </c>
      <c r="K516" s="99">
        <v>398.16842524387812</v>
      </c>
      <c r="L516" s="99">
        <v>0</v>
      </c>
      <c r="M516" s="99"/>
      <c r="N516" s="99"/>
      <c r="O516" s="99"/>
    </row>
    <row r="517" spans="1:15" ht="51" x14ac:dyDescent="0.2">
      <c r="A517" s="111" t="s">
        <v>258</v>
      </c>
      <c r="B517" s="112" t="s">
        <v>259</v>
      </c>
      <c r="C517" s="90">
        <f t="shared" ref="C517:F517" si="556">(SUM(C519))</f>
        <v>36.5</v>
      </c>
      <c r="D517" s="90">
        <f t="shared" si="556"/>
        <v>530.89123365850423</v>
      </c>
      <c r="E517" s="90">
        <f t="shared" si="556"/>
        <v>530.89123365850423</v>
      </c>
      <c r="F517" s="90">
        <f t="shared" si="556"/>
        <v>530.89123365850423</v>
      </c>
      <c r="G517" s="90">
        <f t="shared" ref="G517:I517" si="557">(SUM(G519))</f>
        <v>530.89123365850423</v>
      </c>
      <c r="H517" s="90">
        <f t="shared" ref="H517" si="558">(SUM(H519))</f>
        <v>530.89123365850423</v>
      </c>
      <c r="I517" s="90">
        <f t="shared" si="557"/>
        <v>530.89123365850423</v>
      </c>
      <c r="J517" s="90">
        <f t="shared" ref="J517:K517" si="559">(SUM(J519))</f>
        <v>530.89123365850423</v>
      </c>
      <c r="K517" s="90">
        <f t="shared" si="559"/>
        <v>530.89123365850423</v>
      </c>
      <c r="L517" s="90">
        <f t="shared" ref="L517:O517" si="560">SUM(L519)</f>
        <v>0</v>
      </c>
      <c r="M517" s="90">
        <f t="shared" si="560"/>
        <v>0</v>
      </c>
      <c r="N517" s="90">
        <f t="shared" si="560"/>
        <v>0</v>
      </c>
      <c r="O517" s="90">
        <f t="shared" si="560"/>
        <v>0</v>
      </c>
    </row>
    <row r="518" spans="1:15" x14ac:dyDescent="0.2">
      <c r="A518" s="113" t="s">
        <v>254</v>
      </c>
      <c r="B518" s="114" t="s">
        <v>218</v>
      </c>
      <c r="C518" s="115">
        <v>0</v>
      </c>
      <c r="D518" s="115">
        <v>0</v>
      </c>
      <c r="E518" s="115">
        <v>0</v>
      </c>
      <c r="F518" s="115">
        <v>0</v>
      </c>
      <c r="G518" s="115">
        <v>0</v>
      </c>
      <c r="H518" s="115">
        <v>0</v>
      </c>
      <c r="I518" s="115">
        <v>0</v>
      </c>
      <c r="J518" s="115">
        <v>0</v>
      </c>
      <c r="K518" s="115">
        <v>0</v>
      </c>
      <c r="L518" s="115"/>
      <c r="M518" s="115"/>
      <c r="N518" s="115"/>
      <c r="O518" s="115"/>
    </row>
    <row r="519" spans="1:15" x14ac:dyDescent="0.2">
      <c r="A519" s="67">
        <v>3</v>
      </c>
      <c r="B519" s="68" t="s">
        <v>22</v>
      </c>
      <c r="C519" s="57">
        <f t="shared" ref="C519:K519" si="561">(SUM(C520))</f>
        <v>36.5</v>
      </c>
      <c r="D519" s="69">
        <f t="shared" si="561"/>
        <v>530.89123365850423</v>
      </c>
      <c r="E519" s="69">
        <f t="shared" si="561"/>
        <v>530.89123365850423</v>
      </c>
      <c r="F519" s="69">
        <f t="shared" si="561"/>
        <v>530.89123365850423</v>
      </c>
      <c r="G519" s="69">
        <f t="shared" si="561"/>
        <v>530.89123365850423</v>
      </c>
      <c r="H519" s="69">
        <f t="shared" si="561"/>
        <v>530.89123365850423</v>
      </c>
      <c r="I519" s="69">
        <f t="shared" si="561"/>
        <v>530.89123365850423</v>
      </c>
      <c r="J519" s="69">
        <f t="shared" si="561"/>
        <v>530.89123365850423</v>
      </c>
      <c r="K519" s="69">
        <f t="shared" si="561"/>
        <v>530.89123365850423</v>
      </c>
      <c r="L519" s="69">
        <f t="shared" ref="L519:O519" si="562">SUM(L520)</f>
        <v>0</v>
      </c>
      <c r="M519" s="69">
        <f t="shared" si="562"/>
        <v>0</v>
      </c>
      <c r="N519" s="69">
        <f t="shared" si="562"/>
        <v>0</v>
      </c>
      <c r="O519" s="69">
        <f t="shared" si="562"/>
        <v>0</v>
      </c>
    </row>
    <row r="520" spans="1:15" x14ac:dyDescent="0.2">
      <c r="A520" s="67">
        <v>32</v>
      </c>
      <c r="B520" s="68" t="s">
        <v>30</v>
      </c>
      <c r="C520" s="69">
        <f>(SUM(C523))</f>
        <v>36.5</v>
      </c>
      <c r="D520" s="69">
        <f>(SUM(D522,D524))</f>
        <v>530.89123365850423</v>
      </c>
      <c r="E520" s="69">
        <f t="shared" ref="E520:I520" si="563">(SUM(E523))</f>
        <v>530.89123365850423</v>
      </c>
      <c r="F520" s="69">
        <f t="shared" si="563"/>
        <v>530.89123365850423</v>
      </c>
      <c r="G520" s="69">
        <f t="shared" si="563"/>
        <v>530.89123365850423</v>
      </c>
      <c r="H520" s="69">
        <f t="shared" ref="H520" si="564">(SUM(H523))</f>
        <v>530.89123365850423</v>
      </c>
      <c r="I520" s="69">
        <f t="shared" si="563"/>
        <v>530.89123365850423</v>
      </c>
      <c r="J520" s="69">
        <f t="shared" ref="J520:K520" si="565">(SUM(J523))</f>
        <v>530.89123365850423</v>
      </c>
      <c r="K520" s="69">
        <f t="shared" si="565"/>
        <v>530.89123365850423</v>
      </c>
      <c r="L520" s="69">
        <f t="shared" ref="L520:O520" si="566">SUM(L523)</f>
        <v>0</v>
      </c>
      <c r="M520" s="69">
        <f t="shared" si="566"/>
        <v>0</v>
      </c>
      <c r="N520" s="69">
        <f t="shared" si="566"/>
        <v>0</v>
      </c>
      <c r="O520" s="69">
        <f t="shared" si="566"/>
        <v>0</v>
      </c>
    </row>
    <row r="521" spans="1:15" x14ac:dyDescent="0.2">
      <c r="A521" s="67">
        <v>322</v>
      </c>
      <c r="B521" s="68" t="s">
        <v>140</v>
      </c>
      <c r="C521" s="69">
        <f>(D521+E521+J521+K521+L521+M521+N521+O521)</f>
        <v>0</v>
      </c>
      <c r="D521" s="69">
        <v>0</v>
      </c>
      <c r="E521" s="69">
        <v>0</v>
      </c>
      <c r="F521" s="69">
        <v>0</v>
      </c>
      <c r="G521" s="69">
        <v>0</v>
      </c>
      <c r="H521" s="69">
        <v>0</v>
      </c>
      <c r="I521" s="69">
        <v>0</v>
      </c>
      <c r="J521" s="69">
        <v>0</v>
      </c>
      <c r="K521" s="69">
        <v>0</v>
      </c>
      <c r="L521" s="69"/>
      <c r="M521" s="69"/>
      <c r="N521" s="69"/>
      <c r="O521" s="69"/>
    </row>
    <row r="522" spans="1:15" x14ac:dyDescent="0.2">
      <c r="A522" s="59">
        <v>3224</v>
      </c>
      <c r="B522" s="60" t="s">
        <v>229</v>
      </c>
      <c r="C522" s="61">
        <f>(D522+E522+J522+K522+L522+M522+N522+O522)</f>
        <v>0</v>
      </c>
      <c r="D522" s="61">
        <v>0</v>
      </c>
      <c r="E522" s="61">
        <v>0</v>
      </c>
      <c r="F522" s="61">
        <v>0</v>
      </c>
      <c r="G522" s="61">
        <v>0</v>
      </c>
      <c r="H522" s="61">
        <v>0</v>
      </c>
      <c r="I522" s="61">
        <v>0</v>
      </c>
      <c r="J522" s="61">
        <v>0</v>
      </c>
      <c r="K522" s="61">
        <v>0</v>
      </c>
      <c r="L522" s="61"/>
      <c r="M522" s="61"/>
      <c r="N522" s="61"/>
      <c r="O522" s="61"/>
    </row>
    <row r="523" spans="1:15" x14ac:dyDescent="0.2">
      <c r="A523" s="67">
        <v>323</v>
      </c>
      <c r="B523" s="68" t="s">
        <v>95</v>
      </c>
      <c r="C523" s="69">
        <f t="shared" ref="C523:K523" si="567">(SUM(C524))</f>
        <v>36.5</v>
      </c>
      <c r="D523" s="69">
        <f t="shared" si="567"/>
        <v>530.89123365850423</v>
      </c>
      <c r="E523" s="69">
        <f t="shared" si="567"/>
        <v>530.89123365850423</v>
      </c>
      <c r="F523" s="69">
        <f t="shared" si="567"/>
        <v>530.89123365850423</v>
      </c>
      <c r="G523" s="69">
        <f t="shared" si="567"/>
        <v>530.89123365850423</v>
      </c>
      <c r="H523" s="69">
        <f t="shared" si="567"/>
        <v>530.89123365850423</v>
      </c>
      <c r="I523" s="69">
        <f t="shared" si="567"/>
        <v>530.89123365850423</v>
      </c>
      <c r="J523" s="69">
        <f t="shared" si="567"/>
        <v>530.89123365850423</v>
      </c>
      <c r="K523" s="69">
        <f t="shared" si="567"/>
        <v>530.89123365850423</v>
      </c>
      <c r="L523" s="69">
        <f t="shared" ref="L523:O523" si="568">SUM(L524)</f>
        <v>0</v>
      </c>
      <c r="M523" s="69">
        <f t="shared" si="568"/>
        <v>0</v>
      </c>
      <c r="N523" s="69">
        <f t="shared" si="568"/>
        <v>0</v>
      </c>
      <c r="O523" s="69">
        <f t="shared" si="568"/>
        <v>0</v>
      </c>
    </row>
    <row r="524" spans="1:15" x14ac:dyDescent="0.2">
      <c r="A524" s="59">
        <v>3232</v>
      </c>
      <c r="B524" s="60" t="s">
        <v>260</v>
      </c>
      <c r="C524" s="61">
        <v>36.5</v>
      </c>
      <c r="D524" s="61">
        <v>530.89123365850423</v>
      </c>
      <c r="E524" s="61">
        <v>530.89123365850423</v>
      </c>
      <c r="F524" s="61">
        <v>530.89123365850423</v>
      </c>
      <c r="G524" s="61">
        <v>530.89123365850423</v>
      </c>
      <c r="H524" s="61">
        <v>530.89123365850423</v>
      </c>
      <c r="I524" s="61">
        <v>530.89123365850423</v>
      </c>
      <c r="J524" s="61">
        <v>530.89123365850423</v>
      </c>
      <c r="K524" s="61">
        <v>530.89123365850423</v>
      </c>
      <c r="L524" s="61">
        <v>0</v>
      </c>
      <c r="M524" s="61">
        <v>0</v>
      </c>
      <c r="N524" s="61"/>
      <c r="O524" s="61"/>
    </row>
    <row r="525" spans="1:15" ht="51" x14ac:dyDescent="0.2">
      <c r="A525" s="51" t="s">
        <v>181</v>
      </c>
      <c r="B525" s="52" t="s">
        <v>182</v>
      </c>
      <c r="C525" s="53">
        <f t="shared" ref="C525:F525" si="569">(SUM(C527))</f>
        <v>826.17</v>
      </c>
      <c r="D525" s="53">
        <f t="shared" si="569"/>
        <v>265.44561682925212</v>
      </c>
      <c r="E525" s="53">
        <f t="shared" si="569"/>
        <v>265.44561682925212</v>
      </c>
      <c r="F525" s="53">
        <f t="shared" si="569"/>
        <v>265.44561682925212</v>
      </c>
      <c r="G525" s="53">
        <f t="shared" ref="G525:I525" si="570">(SUM(G527))</f>
        <v>265.44561682925212</v>
      </c>
      <c r="H525" s="53">
        <f t="shared" ref="H525" si="571">(SUM(H527))</f>
        <v>700</v>
      </c>
      <c r="I525" s="53">
        <f t="shared" si="570"/>
        <v>700</v>
      </c>
      <c r="J525" s="53">
        <f t="shared" ref="J525:K525" si="572">(SUM(J527))</f>
        <v>700</v>
      </c>
      <c r="K525" s="53">
        <f t="shared" si="572"/>
        <v>700</v>
      </c>
      <c r="L525" s="53">
        <f t="shared" ref="L525:O525" si="573">SUM(L527)</f>
        <v>0</v>
      </c>
      <c r="M525" s="53">
        <f t="shared" si="573"/>
        <v>0</v>
      </c>
      <c r="N525" s="53">
        <f t="shared" si="573"/>
        <v>0</v>
      </c>
      <c r="O525" s="53">
        <f t="shared" si="573"/>
        <v>0</v>
      </c>
    </row>
    <row r="526" spans="1:15" x14ac:dyDescent="0.2">
      <c r="A526" s="54" t="s">
        <v>224</v>
      </c>
      <c r="B526" s="52" t="s">
        <v>207</v>
      </c>
      <c r="C526" s="53">
        <v>0</v>
      </c>
      <c r="D526" s="53">
        <v>0</v>
      </c>
      <c r="E526" s="53">
        <v>0</v>
      </c>
      <c r="F526" s="53">
        <v>0</v>
      </c>
      <c r="G526" s="53">
        <v>0</v>
      </c>
      <c r="H526" s="53">
        <v>0</v>
      </c>
      <c r="I526" s="53">
        <v>0</v>
      </c>
      <c r="J526" s="53">
        <v>0</v>
      </c>
      <c r="K526" s="53">
        <v>0</v>
      </c>
      <c r="L526" s="53"/>
      <c r="M526" s="53"/>
      <c r="N526" s="53"/>
      <c r="O526" s="53"/>
    </row>
    <row r="527" spans="1:15" x14ac:dyDescent="0.2">
      <c r="A527" s="55">
        <v>3</v>
      </c>
      <c r="B527" s="56" t="s">
        <v>22</v>
      </c>
      <c r="C527" s="57">
        <f>(SUM(C528))</f>
        <v>826.17</v>
      </c>
      <c r="D527" s="57">
        <f t="shared" ref="D527:G527" si="574">(SUM(D528+D533))</f>
        <v>265.44561682925212</v>
      </c>
      <c r="E527" s="57">
        <f t="shared" si="574"/>
        <v>265.44561682925212</v>
      </c>
      <c r="F527" s="57">
        <f t="shared" si="574"/>
        <v>265.44561682925212</v>
      </c>
      <c r="G527" s="57">
        <f t="shared" si="574"/>
        <v>265.44561682925212</v>
      </c>
      <c r="H527" s="57">
        <f t="shared" ref="H527" si="575">(SUM(H528+H533))</f>
        <v>700</v>
      </c>
      <c r="I527" s="57">
        <f t="shared" ref="I527" si="576">(SUM(I528+I533))</f>
        <v>700</v>
      </c>
      <c r="J527" s="57">
        <f t="shared" ref="J527:K527" si="577">(SUM(J528+J533))</f>
        <v>700</v>
      </c>
      <c r="K527" s="57">
        <f t="shared" si="577"/>
        <v>700</v>
      </c>
      <c r="L527" s="57">
        <f t="shared" ref="L527:N527" si="578">SUM(L528+L533)</f>
        <v>0</v>
      </c>
      <c r="M527" s="57">
        <f t="shared" si="578"/>
        <v>0</v>
      </c>
      <c r="N527" s="57">
        <f t="shared" si="578"/>
        <v>0</v>
      </c>
      <c r="O527" s="57">
        <f>SUM(O528+O533)</f>
        <v>0</v>
      </c>
    </row>
    <row r="528" spans="1:15" x14ac:dyDescent="0.2">
      <c r="A528" s="55">
        <v>32</v>
      </c>
      <c r="B528" s="56" t="s">
        <v>30</v>
      </c>
      <c r="C528" s="57">
        <f>(SUM(C529:C533))</f>
        <v>826.17</v>
      </c>
      <c r="D528" s="57">
        <f t="shared" ref="D528:H528" si="579">(SUM(D529+D531))</f>
        <v>0</v>
      </c>
      <c r="E528" s="57">
        <f t="shared" si="579"/>
        <v>0</v>
      </c>
      <c r="F528" s="57">
        <f t="shared" si="579"/>
        <v>0</v>
      </c>
      <c r="G528" s="57">
        <f t="shared" si="579"/>
        <v>0</v>
      </c>
      <c r="H528" s="57">
        <f t="shared" si="579"/>
        <v>0</v>
      </c>
      <c r="I528" s="57">
        <f t="shared" ref="I528" si="580">(SUM(I529+I531))</f>
        <v>0</v>
      </c>
      <c r="J528" s="57">
        <f t="shared" ref="J528:K528" si="581">(SUM(J529+J531))</f>
        <v>0</v>
      </c>
      <c r="K528" s="57">
        <f t="shared" si="581"/>
        <v>0</v>
      </c>
      <c r="L528" s="57">
        <f t="shared" ref="L528:N528" si="582">SUM(L529+L531)</f>
        <v>0</v>
      </c>
      <c r="M528" s="57">
        <f t="shared" si="582"/>
        <v>0</v>
      </c>
      <c r="N528" s="57">
        <f t="shared" si="582"/>
        <v>0</v>
      </c>
      <c r="O528" s="57">
        <f>SUM(O529+O531)</f>
        <v>0</v>
      </c>
    </row>
    <row r="529" spans="1:15" x14ac:dyDescent="0.2">
      <c r="A529" s="55">
        <v>322</v>
      </c>
      <c r="B529" s="56" t="s">
        <v>140</v>
      </c>
      <c r="C529" s="57">
        <f t="shared" ref="C529:K529" si="583">(SUM(C530))</f>
        <v>0</v>
      </c>
      <c r="D529" s="57">
        <f t="shared" si="583"/>
        <v>0</v>
      </c>
      <c r="E529" s="57">
        <f t="shared" si="583"/>
        <v>0</v>
      </c>
      <c r="F529" s="57">
        <f t="shared" si="583"/>
        <v>0</v>
      </c>
      <c r="G529" s="57">
        <f t="shared" si="583"/>
        <v>0</v>
      </c>
      <c r="H529" s="57">
        <f t="shared" si="583"/>
        <v>0</v>
      </c>
      <c r="I529" s="57">
        <f t="shared" si="583"/>
        <v>0</v>
      </c>
      <c r="J529" s="57">
        <f t="shared" si="583"/>
        <v>0</v>
      </c>
      <c r="K529" s="57">
        <f t="shared" si="583"/>
        <v>0</v>
      </c>
      <c r="L529" s="57">
        <f t="shared" ref="L529:O529" si="584">SUM(L530)</f>
        <v>0</v>
      </c>
      <c r="M529" s="57">
        <f t="shared" si="584"/>
        <v>0</v>
      </c>
      <c r="N529" s="57">
        <f t="shared" si="584"/>
        <v>0</v>
      </c>
      <c r="O529" s="57">
        <f t="shared" si="584"/>
        <v>0</v>
      </c>
    </row>
    <row r="530" spans="1:15" x14ac:dyDescent="0.2">
      <c r="A530" s="59">
        <v>3222</v>
      </c>
      <c r="B530" s="60" t="s">
        <v>90</v>
      </c>
      <c r="C530" s="61">
        <v>0</v>
      </c>
      <c r="D530" s="61">
        <v>0</v>
      </c>
      <c r="E530" s="61">
        <v>0</v>
      </c>
      <c r="F530" s="61">
        <v>0</v>
      </c>
      <c r="G530" s="61">
        <v>0</v>
      </c>
      <c r="H530" s="61">
        <v>0</v>
      </c>
      <c r="I530" s="61">
        <v>0</v>
      </c>
      <c r="J530" s="61">
        <v>0</v>
      </c>
      <c r="K530" s="61">
        <v>0</v>
      </c>
      <c r="L530" s="61"/>
      <c r="M530" s="61"/>
      <c r="N530" s="61"/>
      <c r="O530" s="61"/>
    </row>
    <row r="531" spans="1:15" ht="25.5" x14ac:dyDescent="0.2">
      <c r="A531" s="55">
        <v>329</v>
      </c>
      <c r="B531" s="56" t="s">
        <v>150</v>
      </c>
      <c r="C531" s="57">
        <f t="shared" ref="C531:K531" si="585">(SUM(C532))</f>
        <v>0</v>
      </c>
      <c r="D531" s="57">
        <f t="shared" si="585"/>
        <v>0</v>
      </c>
      <c r="E531" s="57">
        <f t="shared" si="585"/>
        <v>0</v>
      </c>
      <c r="F531" s="57">
        <f t="shared" si="585"/>
        <v>0</v>
      </c>
      <c r="G531" s="57">
        <f t="shared" si="585"/>
        <v>0</v>
      </c>
      <c r="H531" s="57">
        <f t="shared" si="585"/>
        <v>0</v>
      </c>
      <c r="I531" s="57">
        <f t="shared" si="585"/>
        <v>0</v>
      </c>
      <c r="J531" s="57">
        <f t="shared" si="585"/>
        <v>0</v>
      </c>
      <c r="K531" s="57">
        <f t="shared" si="585"/>
        <v>0</v>
      </c>
      <c r="L531" s="57">
        <f t="shared" ref="L531:O531" si="586">SUM(L532)</f>
        <v>0</v>
      </c>
      <c r="M531" s="57">
        <f t="shared" si="586"/>
        <v>0</v>
      </c>
      <c r="N531" s="57">
        <f t="shared" si="586"/>
        <v>0</v>
      </c>
      <c r="O531" s="57">
        <f t="shared" si="586"/>
        <v>0</v>
      </c>
    </row>
    <row r="532" spans="1:15" x14ac:dyDescent="0.2">
      <c r="A532" s="59">
        <v>3299</v>
      </c>
      <c r="B532" s="60" t="s">
        <v>150</v>
      </c>
      <c r="C532" s="61">
        <v>0</v>
      </c>
      <c r="D532" s="61">
        <v>0</v>
      </c>
      <c r="E532" s="61">
        <v>0</v>
      </c>
      <c r="F532" s="61">
        <v>0</v>
      </c>
      <c r="G532" s="61">
        <v>0</v>
      </c>
      <c r="H532" s="61">
        <v>0</v>
      </c>
      <c r="I532" s="61">
        <v>0</v>
      </c>
      <c r="J532" s="61">
        <v>0</v>
      </c>
      <c r="K532" s="61">
        <v>0</v>
      </c>
      <c r="L532" s="61"/>
      <c r="M532" s="61"/>
      <c r="N532" s="61"/>
      <c r="O532" s="61"/>
    </row>
    <row r="533" spans="1:15" ht="25.5" x14ac:dyDescent="0.2">
      <c r="A533" s="55">
        <v>37</v>
      </c>
      <c r="B533" s="60" t="s">
        <v>157</v>
      </c>
      <c r="C533" s="57">
        <f t="shared" ref="C533:K533" si="587">(SUM(C534))</f>
        <v>826.17</v>
      </c>
      <c r="D533" s="57">
        <f t="shared" si="587"/>
        <v>265.44561682925212</v>
      </c>
      <c r="E533" s="57">
        <f t="shared" si="587"/>
        <v>265.44561682925212</v>
      </c>
      <c r="F533" s="57">
        <f t="shared" si="587"/>
        <v>265.44561682925212</v>
      </c>
      <c r="G533" s="57">
        <f t="shared" si="587"/>
        <v>265.44561682925212</v>
      </c>
      <c r="H533" s="57">
        <f t="shared" si="587"/>
        <v>700</v>
      </c>
      <c r="I533" s="57">
        <f t="shared" si="587"/>
        <v>700</v>
      </c>
      <c r="J533" s="57">
        <f t="shared" si="587"/>
        <v>700</v>
      </c>
      <c r="K533" s="57">
        <f t="shared" si="587"/>
        <v>700</v>
      </c>
      <c r="L533" s="57">
        <f t="shared" ref="L533:O534" si="588">SUM(L534)</f>
        <v>0</v>
      </c>
      <c r="M533" s="57">
        <f t="shared" si="588"/>
        <v>0</v>
      </c>
      <c r="N533" s="57">
        <f t="shared" si="588"/>
        <v>0</v>
      </c>
      <c r="O533" s="57">
        <f t="shared" si="588"/>
        <v>0</v>
      </c>
    </row>
    <row r="534" spans="1:15" ht="25.5" x14ac:dyDescent="0.2">
      <c r="A534" s="55">
        <v>372</v>
      </c>
      <c r="B534" s="60" t="s">
        <v>158</v>
      </c>
      <c r="C534" s="57">
        <f t="shared" ref="C534:K534" si="589">(SUM(C535))</f>
        <v>826.17</v>
      </c>
      <c r="D534" s="57">
        <f t="shared" si="589"/>
        <v>265.44561682925212</v>
      </c>
      <c r="E534" s="57">
        <f t="shared" si="589"/>
        <v>265.44561682925212</v>
      </c>
      <c r="F534" s="57">
        <f t="shared" si="589"/>
        <v>265.44561682925212</v>
      </c>
      <c r="G534" s="57">
        <f t="shared" si="589"/>
        <v>265.44561682925212</v>
      </c>
      <c r="H534" s="57">
        <f t="shared" si="589"/>
        <v>700</v>
      </c>
      <c r="I534" s="57">
        <f t="shared" si="589"/>
        <v>700</v>
      </c>
      <c r="J534" s="57">
        <f t="shared" si="589"/>
        <v>700</v>
      </c>
      <c r="K534" s="57">
        <f t="shared" si="589"/>
        <v>700</v>
      </c>
      <c r="L534" s="57">
        <f t="shared" si="588"/>
        <v>0</v>
      </c>
      <c r="M534" s="57">
        <f t="shared" si="588"/>
        <v>0</v>
      </c>
      <c r="N534" s="57">
        <f t="shared" si="588"/>
        <v>0</v>
      </c>
      <c r="O534" s="57">
        <f t="shared" si="588"/>
        <v>0</v>
      </c>
    </row>
    <row r="535" spans="1:15" ht="25.5" x14ac:dyDescent="0.2">
      <c r="A535" s="59">
        <v>3722</v>
      </c>
      <c r="B535" s="60" t="s">
        <v>183</v>
      </c>
      <c r="C535" s="61">
        <v>826.17</v>
      </c>
      <c r="D535" s="61">
        <v>265.44561682925212</v>
      </c>
      <c r="E535" s="61">
        <v>265.44561682925212</v>
      </c>
      <c r="F535" s="61">
        <v>265.44561682925212</v>
      </c>
      <c r="G535" s="61">
        <v>265.44561682925212</v>
      </c>
      <c r="H535" s="61">
        <v>700</v>
      </c>
      <c r="I535" s="61">
        <v>700</v>
      </c>
      <c r="J535" s="61">
        <v>700</v>
      </c>
      <c r="K535" s="61">
        <v>700</v>
      </c>
      <c r="L535" s="61"/>
      <c r="M535" s="61"/>
      <c r="N535" s="61"/>
      <c r="O535" s="61"/>
    </row>
    <row r="536" spans="1:15" ht="51" x14ac:dyDescent="0.2">
      <c r="A536" s="51" t="s">
        <v>261</v>
      </c>
      <c r="B536" s="52" t="s">
        <v>262</v>
      </c>
      <c r="C536" s="79">
        <f t="shared" ref="C536:F536" si="590">(SUM(C538+C542))</f>
        <v>9977.68</v>
      </c>
      <c r="D536" s="53">
        <f t="shared" si="590"/>
        <v>9290.596589023824</v>
      </c>
      <c r="E536" s="53">
        <f t="shared" si="590"/>
        <v>9290.596589023824</v>
      </c>
      <c r="F536" s="53">
        <f t="shared" si="590"/>
        <v>9290.596589023824</v>
      </c>
      <c r="G536" s="53">
        <f t="shared" ref="G536:I536" si="591">(SUM(G538+G542))</f>
        <v>9290.596589023824</v>
      </c>
      <c r="H536" s="53">
        <f t="shared" ref="H536" si="592">(SUM(H538+H542))</f>
        <v>9290.596589023824</v>
      </c>
      <c r="I536" s="53">
        <f t="shared" si="591"/>
        <v>9290.32</v>
      </c>
      <c r="J536" s="53">
        <f t="shared" ref="J536:K536" si="593">(SUM(J538+J542))</f>
        <v>9290.32</v>
      </c>
      <c r="K536" s="53">
        <f t="shared" si="593"/>
        <v>9290.32</v>
      </c>
      <c r="L536" s="53">
        <f t="shared" ref="L536:O536" si="594">SUM(L538+L542)</f>
        <v>0</v>
      </c>
      <c r="M536" s="53">
        <f t="shared" si="594"/>
        <v>0</v>
      </c>
      <c r="N536" s="53">
        <f t="shared" si="594"/>
        <v>0</v>
      </c>
      <c r="O536" s="53">
        <f t="shared" si="594"/>
        <v>0</v>
      </c>
    </row>
    <row r="537" spans="1:15" x14ac:dyDescent="0.2">
      <c r="A537" s="54" t="s">
        <v>224</v>
      </c>
      <c r="B537" s="52" t="s">
        <v>207</v>
      </c>
      <c r="C537" s="53">
        <v>0</v>
      </c>
      <c r="D537" s="53">
        <v>0</v>
      </c>
      <c r="E537" s="53">
        <v>0</v>
      </c>
      <c r="F537" s="53">
        <v>0</v>
      </c>
      <c r="G537" s="53">
        <v>0</v>
      </c>
      <c r="H537" s="53">
        <v>0</v>
      </c>
      <c r="I537" s="53">
        <v>0</v>
      </c>
      <c r="J537" s="53">
        <v>0</v>
      </c>
      <c r="K537" s="53">
        <v>0</v>
      </c>
      <c r="L537" s="53"/>
      <c r="M537" s="53"/>
      <c r="N537" s="53"/>
      <c r="O537" s="53"/>
    </row>
    <row r="538" spans="1:15" x14ac:dyDescent="0.2">
      <c r="A538" s="67">
        <v>3</v>
      </c>
      <c r="B538" s="68" t="s">
        <v>22</v>
      </c>
      <c r="C538" s="57">
        <f t="shared" ref="C538:K539" si="595">(SUM(C539))</f>
        <v>4810.72</v>
      </c>
      <c r="D538" s="69">
        <f t="shared" si="595"/>
        <v>9290.596589023824</v>
      </c>
      <c r="E538" s="69">
        <f t="shared" si="595"/>
        <v>9290.596589023824</v>
      </c>
      <c r="F538" s="69">
        <f t="shared" si="595"/>
        <v>9290.596589023824</v>
      </c>
      <c r="G538" s="69">
        <f t="shared" si="595"/>
        <v>9290.596589023824</v>
      </c>
      <c r="H538" s="69">
        <f t="shared" si="595"/>
        <v>9290.596589023824</v>
      </c>
      <c r="I538" s="69">
        <f t="shared" si="595"/>
        <v>7290.32</v>
      </c>
      <c r="J538" s="69">
        <f t="shared" si="595"/>
        <v>7290.32</v>
      </c>
      <c r="K538" s="69">
        <f t="shared" si="595"/>
        <v>7290.32</v>
      </c>
      <c r="L538" s="69">
        <f t="shared" ref="L538:O540" si="596">SUM(L539)</f>
        <v>0</v>
      </c>
      <c r="M538" s="69">
        <f t="shared" si="596"/>
        <v>0</v>
      </c>
      <c r="N538" s="69">
        <f t="shared" si="596"/>
        <v>0</v>
      </c>
      <c r="O538" s="69">
        <f t="shared" si="596"/>
        <v>0</v>
      </c>
    </row>
    <row r="539" spans="1:15" ht="38.25" x14ac:dyDescent="0.2">
      <c r="A539" s="67">
        <v>37</v>
      </c>
      <c r="B539" s="68" t="s">
        <v>157</v>
      </c>
      <c r="C539" s="57">
        <f t="shared" si="595"/>
        <v>4810.72</v>
      </c>
      <c r="D539" s="69">
        <f t="shared" si="595"/>
        <v>9290.596589023824</v>
      </c>
      <c r="E539" s="69">
        <f t="shared" si="595"/>
        <v>9290.596589023824</v>
      </c>
      <c r="F539" s="69">
        <f t="shared" si="595"/>
        <v>9290.596589023824</v>
      </c>
      <c r="G539" s="69">
        <f t="shared" si="595"/>
        <v>9290.596589023824</v>
      </c>
      <c r="H539" s="69">
        <f t="shared" si="595"/>
        <v>9290.596589023824</v>
      </c>
      <c r="I539" s="69">
        <f t="shared" si="595"/>
        <v>7290.32</v>
      </c>
      <c r="J539" s="69">
        <f t="shared" si="595"/>
        <v>7290.32</v>
      </c>
      <c r="K539" s="69">
        <f t="shared" si="595"/>
        <v>7290.32</v>
      </c>
      <c r="L539" s="69">
        <f t="shared" si="596"/>
        <v>0</v>
      </c>
      <c r="M539" s="69">
        <f t="shared" si="596"/>
        <v>0</v>
      </c>
      <c r="N539" s="69">
        <f t="shared" si="596"/>
        <v>0</v>
      </c>
      <c r="O539" s="69">
        <f t="shared" si="596"/>
        <v>0</v>
      </c>
    </row>
    <row r="540" spans="1:15" ht="25.5" x14ac:dyDescent="0.2">
      <c r="A540" s="67">
        <v>372</v>
      </c>
      <c r="B540" s="68" t="s">
        <v>158</v>
      </c>
      <c r="C540" s="69">
        <f t="shared" ref="C540:K540" si="597">(SUM(C541))</f>
        <v>4810.72</v>
      </c>
      <c r="D540" s="69">
        <f t="shared" si="597"/>
        <v>9290.596589023824</v>
      </c>
      <c r="E540" s="69">
        <f t="shared" si="597"/>
        <v>9290.596589023824</v>
      </c>
      <c r="F540" s="69">
        <f t="shared" si="597"/>
        <v>9290.596589023824</v>
      </c>
      <c r="G540" s="69">
        <f t="shared" si="597"/>
        <v>9290.596589023824</v>
      </c>
      <c r="H540" s="69">
        <f t="shared" si="597"/>
        <v>9290.596589023824</v>
      </c>
      <c r="I540" s="69">
        <f t="shared" si="597"/>
        <v>7290.32</v>
      </c>
      <c r="J540" s="69">
        <f t="shared" si="597"/>
        <v>7290.32</v>
      </c>
      <c r="K540" s="69">
        <f t="shared" si="597"/>
        <v>7290.32</v>
      </c>
      <c r="L540" s="69">
        <f t="shared" si="596"/>
        <v>0</v>
      </c>
      <c r="M540" s="69">
        <f t="shared" si="596"/>
        <v>0</v>
      </c>
      <c r="N540" s="69">
        <f t="shared" si="596"/>
        <v>0</v>
      </c>
      <c r="O540" s="69">
        <f t="shared" si="596"/>
        <v>0</v>
      </c>
    </row>
    <row r="541" spans="1:15" ht="25.5" x14ac:dyDescent="0.2">
      <c r="A541" s="59">
        <v>3722</v>
      </c>
      <c r="B541" s="60" t="s">
        <v>263</v>
      </c>
      <c r="C541" s="61">
        <v>4810.72</v>
      </c>
      <c r="D541" s="61">
        <v>9290.596589023824</v>
      </c>
      <c r="E541" s="61">
        <v>9290.596589023824</v>
      </c>
      <c r="F541" s="61">
        <v>9290.596589023824</v>
      </c>
      <c r="G541" s="61">
        <v>9290.596589023824</v>
      </c>
      <c r="H541" s="61">
        <v>9290.596589023824</v>
      </c>
      <c r="I541" s="152">
        <v>7290.32</v>
      </c>
      <c r="J541" s="152">
        <v>7290.32</v>
      </c>
      <c r="K541" s="152">
        <v>7290.32</v>
      </c>
      <c r="L541" s="61">
        <v>0</v>
      </c>
      <c r="M541" s="61"/>
      <c r="N541" s="61"/>
      <c r="O541" s="61"/>
    </row>
    <row r="542" spans="1:15" ht="25.5" x14ac:dyDescent="0.2">
      <c r="A542" s="67">
        <v>4</v>
      </c>
      <c r="B542" s="96" t="s">
        <v>24</v>
      </c>
      <c r="C542" s="69">
        <v>5166.96</v>
      </c>
      <c r="D542" s="69">
        <f t="shared" ref="D542:K544" si="598">(SUM(D543))</f>
        <v>0</v>
      </c>
      <c r="E542" s="69">
        <f t="shared" si="598"/>
        <v>0</v>
      </c>
      <c r="F542" s="69">
        <f t="shared" si="598"/>
        <v>0</v>
      </c>
      <c r="G542" s="69">
        <f t="shared" si="598"/>
        <v>0</v>
      </c>
      <c r="H542" s="69">
        <f t="shared" si="598"/>
        <v>0</v>
      </c>
      <c r="I542" s="69">
        <f t="shared" si="598"/>
        <v>2000</v>
      </c>
      <c r="J542" s="69">
        <f t="shared" si="598"/>
        <v>2000</v>
      </c>
      <c r="K542" s="69">
        <f t="shared" si="598"/>
        <v>2000</v>
      </c>
      <c r="L542" s="69">
        <f t="shared" ref="L542:O544" si="599">SUM(L543)</f>
        <v>0</v>
      </c>
      <c r="M542" s="69">
        <f t="shared" si="599"/>
        <v>0</v>
      </c>
      <c r="N542" s="69">
        <f t="shared" si="599"/>
        <v>0</v>
      </c>
      <c r="O542" s="69">
        <f t="shared" si="599"/>
        <v>0</v>
      </c>
    </row>
    <row r="543" spans="1:15" ht="25.5" x14ac:dyDescent="0.2">
      <c r="A543" s="67">
        <v>42</v>
      </c>
      <c r="B543" s="96" t="s">
        <v>40</v>
      </c>
      <c r="C543" s="69">
        <v>5166.96</v>
      </c>
      <c r="D543" s="69">
        <f t="shared" si="598"/>
        <v>0</v>
      </c>
      <c r="E543" s="69">
        <f t="shared" si="598"/>
        <v>0</v>
      </c>
      <c r="F543" s="69">
        <f t="shared" si="598"/>
        <v>0</v>
      </c>
      <c r="G543" s="69">
        <f t="shared" si="598"/>
        <v>0</v>
      </c>
      <c r="H543" s="69">
        <f t="shared" si="598"/>
        <v>0</v>
      </c>
      <c r="I543" s="69">
        <f t="shared" si="598"/>
        <v>2000</v>
      </c>
      <c r="J543" s="69">
        <f t="shared" si="598"/>
        <v>2000</v>
      </c>
      <c r="K543" s="69">
        <f t="shared" si="598"/>
        <v>2000</v>
      </c>
      <c r="L543" s="69">
        <f t="shared" si="599"/>
        <v>0</v>
      </c>
      <c r="M543" s="69">
        <f t="shared" si="599"/>
        <v>0</v>
      </c>
      <c r="N543" s="69">
        <f t="shared" si="599"/>
        <v>0</v>
      </c>
      <c r="O543" s="69">
        <f t="shared" si="599"/>
        <v>0</v>
      </c>
    </row>
    <row r="544" spans="1:15" ht="25.5" x14ac:dyDescent="0.2">
      <c r="A544" s="67">
        <v>424</v>
      </c>
      <c r="B544" s="68" t="s">
        <v>253</v>
      </c>
      <c r="C544" s="69">
        <v>5166.96</v>
      </c>
      <c r="D544" s="69">
        <f t="shared" si="598"/>
        <v>0</v>
      </c>
      <c r="E544" s="69">
        <f t="shared" si="598"/>
        <v>0</v>
      </c>
      <c r="F544" s="69">
        <f t="shared" si="598"/>
        <v>0</v>
      </c>
      <c r="G544" s="69">
        <f t="shared" si="598"/>
        <v>0</v>
      </c>
      <c r="H544" s="69">
        <f t="shared" si="598"/>
        <v>0</v>
      </c>
      <c r="I544" s="69">
        <f t="shared" si="598"/>
        <v>2000</v>
      </c>
      <c r="J544" s="69">
        <f t="shared" si="598"/>
        <v>2000</v>
      </c>
      <c r="K544" s="69">
        <f t="shared" si="598"/>
        <v>2000</v>
      </c>
      <c r="L544" s="69">
        <f t="shared" si="599"/>
        <v>0</v>
      </c>
      <c r="M544" s="69">
        <f t="shared" si="599"/>
        <v>0</v>
      </c>
      <c r="N544" s="69">
        <f t="shared" si="599"/>
        <v>0</v>
      </c>
      <c r="O544" s="69">
        <f t="shared" si="599"/>
        <v>0</v>
      </c>
    </row>
    <row r="545" spans="1:15" x14ac:dyDescent="0.2">
      <c r="A545" s="59">
        <v>4241</v>
      </c>
      <c r="B545" s="60" t="s">
        <v>264</v>
      </c>
      <c r="C545" s="61">
        <v>5166.96</v>
      </c>
      <c r="D545" s="61">
        <v>0</v>
      </c>
      <c r="E545" s="61">
        <v>0</v>
      </c>
      <c r="F545" s="61">
        <v>0</v>
      </c>
      <c r="G545" s="61">
        <v>0</v>
      </c>
      <c r="H545" s="61">
        <v>0</v>
      </c>
      <c r="I545" s="152">
        <v>2000</v>
      </c>
      <c r="J545" s="152">
        <v>2000</v>
      </c>
      <c r="K545" s="152">
        <v>2000</v>
      </c>
      <c r="L545" s="61"/>
      <c r="M545" s="61"/>
      <c r="N545" s="61"/>
      <c r="O545" s="61"/>
    </row>
    <row r="546" spans="1:15" ht="51" x14ac:dyDescent="0.2">
      <c r="A546" s="62" t="s">
        <v>176</v>
      </c>
      <c r="B546" s="63" t="s">
        <v>304</v>
      </c>
      <c r="C546" s="53">
        <f t="shared" ref="C546:F546" si="600">(SUM(C548))</f>
        <v>265.76</v>
      </c>
      <c r="D546" s="53">
        <f t="shared" si="600"/>
        <v>0</v>
      </c>
      <c r="E546" s="53">
        <f t="shared" si="600"/>
        <v>0</v>
      </c>
      <c r="F546" s="53">
        <f t="shared" si="600"/>
        <v>286</v>
      </c>
      <c r="G546" s="53">
        <f t="shared" ref="G546:I546" si="601">(SUM(G548))</f>
        <v>286</v>
      </c>
      <c r="H546" s="53">
        <f t="shared" ref="H546" si="602">(SUM(H548))</f>
        <v>286</v>
      </c>
      <c r="I546" s="53">
        <f t="shared" si="601"/>
        <v>286</v>
      </c>
      <c r="J546" s="53">
        <f t="shared" ref="J546:K546" si="603">(SUM(J548))</f>
        <v>286</v>
      </c>
      <c r="K546" s="53">
        <f t="shared" si="603"/>
        <v>286</v>
      </c>
      <c r="L546" s="53">
        <f>SUM(L548)</f>
        <v>0</v>
      </c>
      <c r="M546" s="53">
        <f>SUM(M548)</f>
        <v>0</v>
      </c>
      <c r="N546" s="53">
        <f>SUM(N548)</f>
        <v>0</v>
      </c>
      <c r="O546" s="53">
        <f>SUM(O548)</f>
        <v>0</v>
      </c>
    </row>
    <row r="547" spans="1:15" ht="22.5" x14ac:dyDescent="0.2">
      <c r="A547" s="176" t="s">
        <v>305</v>
      </c>
      <c r="B547" s="63" t="s">
        <v>207</v>
      </c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</row>
    <row r="548" spans="1:15" x14ac:dyDescent="0.2">
      <c r="A548" s="55">
        <v>3</v>
      </c>
      <c r="B548" s="56" t="s">
        <v>22</v>
      </c>
      <c r="C548" s="57">
        <f t="shared" ref="C548:K550" si="604">(SUM(C549))</f>
        <v>265.76</v>
      </c>
      <c r="D548" s="57">
        <f t="shared" si="604"/>
        <v>0</v>
      </c>
      <c r="E548" s="57">
        <f t="shared" si="604"/>
        <v>0</v>
      </c>
      <c r="F548" s="57">
        <f t="shared" si="604"/>
        <v>286</v>
      </c>
      <c r="G548" s="57">
        <f t="shared" si="604"/>
        <v>286</v>
      </c>
      <c r="H548" s="57">
        <f t="shared" si="604"/>
        <v>286</v>
      </c>
      <c r="I548" s="57">
        <f t="shared" si="604"/>
        <v>286</v>
      </c>
      <c r="J548" s="57">
        <f t="shared" si="604"/>
        <v>286</v>
      </c>
      <c r="K548" s="57">
        <f t="shared" si="604"/>
        <v>286</v>
      </c>
      <c r="L548" s="57">
        <f t="shared" ref="L548:O550" si="605">SUM(L549)</f>
        <v>0</v>
      </c>
      <c r="M548" s="57">
        <f t="shared" si="605"/>
        <v>0</v>
      </c>
      <c r="N548" s="57">
        <f t="shared" si="605"/>
        <v>0</v>
      </c>
      <c r="O548" s="57">
        <f t="shared" si="605"/>
        <v>0</v>
      </c>
    </row>
    <row r="549" spans="1:15" x14ac:dyDescent="0.2">
      <c r="A549" s="55">
        <v>38</v>
      </c>
      <c r="B549" s="56" t="s">
        <v>117</v>
      </c>
      <c r="C549" s="57">
        <f t="shared" si="604"/>
        <v>265.76</v>
      </c>
      <c r="D549" s="57">
        <f t="shared" si="604"/>
        <v>0</v>
      </c>
      <c r="E549" s="57">
        <f t="shared" si="604"/>
        <v>0</v>
      </c>
      <c r="F549" s="57">
        <f t="shared" si="604"/>
        <v>286</v>
      </c>
      <c r="G549" s="57">
        <f t="shared" si="604"/>
        <v>286</v>
      </c>
      <c r="H549" s="57">
        <f t="shared" si="604"/>
        <v>286</v>
      </c>
      <c r="I549" s="57">
        <f t="shared" si="604"/>
        <v>286</v>
      </c>
      <c r="J549" s="57">
        <f t="shared" si="604"/>
        <v>286</v>
      </c>
      <c r="K549" s="57">
        <f t="shared" si="604"/>
        <v>286</v>
      </c>
      <c r="L549" s="57">
        <f t="shared" si="605"/>
        <v>0</v>
      </c>
      <c r="M549" s="57">
        <f t="shared" si="605"/>
        <v>0</v>
      </c>
      <c r="N549" s="57">
        <f t="shared" si="605"/>
        <v>0</v>
      </c>
      <c r="O549" s="57">
        <f t="shared" si="605"/>
        <v>0</v>
      </c>
    </row>
    <row r="550" spans="1:15" x14ac:dyDescent="0.2">
      <c r="A550" s="55">
        <v>381</v>
      </c>
      <c r="B550" s="56" t="s">
        <v>63</v>
      </c>
      <c r="C550" s="57">
        <f t="shared" si="604"/>
        <v>265.76</v>
      </c>
      <c r="D550" s="57">
        <f t="shared" si="604"/>
        <v>0</v>
      </c>
      <c r="E550" s="57">
        <f t="shared" si="604"/>
        <v>0</v>
      </c>
      <c r="F550" s="57">
        <f t="shared" si="604"/>
        <v>286</v>
      </c>
      <c r="G550" s="57">
        <f t="shared" si="604"/>
        <v>286</v>
      </c>
      <c r="H550" s="57">
        <f t="shared" si="604"/>
        <v>286</v>
      </c>
      <c r="I550" s="57">
        <f t="shared" si="604"/>
        <v>286</v>
      </c>
      <c r="J550" s="57">
        <f t="shared" si="604"/>
        <v>286</v>
      </c>
      <c r="K550" s="57">
        <f t="shared" si="604"/>
        <v>286</v>
      </c>
      <c r="L550" s="57">
        <f t="shared" si="605"/>
        <v>0</v>
      </c>
      <c r="M550" s="57">
        <f t="shared" si="605"/>
        <v>0</v>
      </c>
      <c r="N550" s="57">
        <f t="shared" si="605"/>
        <v>0</v>
      </c>
      <c r="O550" s="57">
        <f t="shared" si="605"/>
        <v>0</v>
      </c>
    </row>
    <row r="551" spans="1:15" x14ac:dyDescent="0.2">
      <c r="A551" s="59">
        <v>3812</v>
      </c>
      <c r="B551" s="60" t="s">
        <v>306</v>
      </c>
      <c r="C551" s="61">
        <v>265.76</v>
      </c>
      <c r="D551" s="61">
        <v>0</v>
      </c>
      <c r="E551" s="61">
        <v>0</v>
      </c>
      <c r="F551" s="152">
        <v>286</v>
      </c>
      <c r="G551" s="156">
        <v>286</v>
      </c>
      <c r="H551" s="156">
        <v>286</v>
      </c>
      <c r="I551" s="156">
        <v>286</v>
      </c>
      <c r="J551" s="156">
        <v>286</v>
      </c>
      <c r="K551" s="156">
        <v>286</v>
      </c>
      <c r="L551" s="61"/>
      <c r="M551" s="61"/>
      <c r="N551" s="61"/>
      <c r="O551" s="61"/>
    </row>
    <row r="552" spans="1:15" x14ac:dyDescent="0.2">
      <c r="G552" s="196"/>
      <c r="H552" s="196"/>
      <c r="I552" s="196"/>
      <c r="J552" s="196"/>
      <c r="K552" s="196"/>
    </row>
    <row r="559" spans="1:15" x14ac:dyDescent="0.2">
      <c r="J559" s="125" t="s">
        <v>282</v>
      </c>
    </row>
    <row r="582" spans="1:15" s="110" customFormat="1" ht="12" x14ac:dyDescent="0.2">
      <c r="A582" s="123"/>
      <c r="B582" s="124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</row>
  </sheetData>
  <mergeCells count="2">
    <mergeCell ref="A1:O1"/>
    <mergeCell ref="P58:T5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SAŽETAK</vt:lpstr>
      <vt:lpstr> Račun prihoda i rashoda</vt:lpstr>
      <vt:lpstr>Rashodi prema funkcijskoj kl</vt:lpstr>
      <vt:lpstr>rač. pr. i ras. izvori fin.</vt:lpstr>
      <vt:lpstr>FIN. PLAN 2026.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Nikolina Malnar</cp:lastModifiedBy>
  <cp:lastPrinted>2025-12-23T07:39:46Z</cp:lastPrinted>
  <dcterms:created xsi:type="dcterms:W3CDTF">2022-08-12T12:51:27Z</dcterms:created>
  <dcterms:modified xsi:type="dcterms:W3CDTF">2025-12-23T07:40:06Z</dcterms:modified>
</cp:coreProperties>
</file>