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cuments\fin. izvj. 30062025\"/>
    </mc:Choice>
  </mc:AlternateContent>
  <bookViews>
    <workbookView xWindow="0" yWindow="0" windowWidth="28800" windowHeight="12300" activeTab="1"/>
  </bookViews>
  <sheets>
    <sheet name="SAŽETAK" sheetId="1" r:id="rId1"/>
    <sheet name=" Račun prihoda i rashoda" sheetId="3" r:id="rId2"/>
    <sheet name="Rashodi prema funkcijskoj kl" sheetId="5" r:id="rId3"/>
    <sheet name="rač. pr. i ras. izvori fin." sheetId="6" r:id="rId4"/>
    <sheet name="fin. plan 2025." sheetId="8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7" i="3" l="1"/>
  <c r="O203" i="3"/>
  <c r="O202" i="3"/>
  <c r="O201" i="3"/>
  <c r="O200" i="3"/>
  <c r="O199" i="3"/>
  <c r="O198" i="3"/>
  <c r="O197" i="3"/>
  <c r="O195" i="3"/>
  <c r="O194" i="3"/>
  <c r="O193" i="3"/>
  <c r="O192" i="3"/>
  <c r="O191" i="3"/>
  <c r="O190" i="3"/>
  <c r="O189" i="3"/>
  <c r="O188" i="3"/>
  <c r="O187" i="3"/>
  <c r="O185" i="3"/>
  <c r="O184" i="3"/>
  <c r="O183" i="3"/>
  <c r="O181" i="3"/>
  <c r="O180" i="3"/>
  <c r="O179" i="3"/>
  <c r="O178" i="3"/>
  <c r="O177" i="3"/>
  <c r="O176" i="3"/>
  <c r="O175" i="3"/>
  <c r="O174" i="3"/>
  <c r="O173" i="3"/>
  <c r="O172" i="3"/>
  <c r="O171" i="3"/>
  <c r="O170" i="3"/>
  <c r="O169" i="3"/>
  <c r="O168" i="3"/>
  <c r="O164" i="3"/>
  <c r="O163" i="3"/>
  <c r="O162" i="3"/>
  <c r="O161" i="3"/>
  <c r="O158" i="3"/>
  <c r="O157" i="3"/>
  <c r="O156" i="3"/>
  <c r="O155" i="3"/>
  <c r="O154" i="3"/>
  <c r="O153" i="3"/>
  <c r="O152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1" i="3"/>
  <c r="O120" i="3"/>
  <c r="O119" i="3"/>
  <c r="O118" i="3"/>
  <c r="O117" i="3"/>
  <c r="O116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3" i="3"/>
  <c r="O72" i="3"/>
  <c r="O71" i="3"/>
  <c r="O70" i="3"/>
  <c r="O69" i="3"/>
  <c r="O68" i="3"/>
  <c r="O67" i="3"/>
  <c r="O66" i="3"/>
  <c r="O65" i="3"/>
  <c r="O64" i="3"/>
  <c r="O61" i="3"/>
  <c r="O60" i="3"/>
  <c r="O59" i="3"/>
  <c r="O58" i="3"/>
  <c r="O57" i="3"/>
  <c r="O56" i="3"/>
  <c r="O55" i="3"/>
  <c r="O54" i="3"/>
  <c r="O53" i="3"/>
  <c r="O52" i="3"/>
  <c r="O51" i="3"/>
  <c r="O50" i="3"/>
  <c r="N142" i="3" l="1"/>
  <c r="N69" i="3"/>
  <c r="O41" i="3"/>
  <c r="O40" i="3"/>
  <c r="O36" i="3"/>
  <c r="O33" i="3"/>
  <c r="O29" i="3"/>
  <c r="O18" i="3"/>
  <c r="O16" i="3"/>
  <c r="O14" i="3"/>
  <c r="K528" i="8"/>
  <c r="K527" i="8"/>
  <c r="K526" i="8"/>
  <c r="K525" i="8"/>
  <c r="K523" i="8"/>
  <c r="K518" i="8"/>
  <c r="K517" i="8"/>
  <c r="K516" i="8"/>
  <c r="K515" i="8"/>
  <c r="K513" i="8"/>
  <c r="K512" i="8"/>
  <c r="K511" i="8"/>
  <c r="K510" i="8"/>
  <c r="K504" i="8"/>
  <c r="K502" i="8"/>
  <c r="K501" i="8"/>
  <c r="K500" i="8"/>
  <c r="K497" i="8"/>
  <c r="K496" i="8"/>
  <c r="K494" i="8"/>
  <c r="K493" i="8"/>
  <c r="K492" i="8"/>
  <c r="K491" i="8"/>
  <c r="K490" i="8"/>
  <c r="K488" i="8"/>
  <c r="K487" i="8"/>
  <c r="K486" i="8"/>
  <c r="K485" i="8"/>
  <c r="K484" i="8"/>
  <c r="K482" i="8"/>
  <c r="K481" i="8"/>
  <c r="K478" i="8"/>
  <c r="K477" i="8"/>
  <c r="K476" i="8"/>
  <c r="K475" i="8"/>
  <c r="K474" i="8"/>
  <c r="K473" i="8"/>
  <c r="K467" i="8"/>
  <c r="K466" i="8"/>
  <c r="K465" i="8"/>
  <c r="K463" i="8"/>
  <c r="K462" i="8"/>
  <c r="K461" i="8"/>
  <c r="K460" i="8"/>
  <c r="K455" i="8"/>
  <c r="K454" i="8"/>
  <c r="K453" i="8"/>
  <c r="K452" i="8"/>
  <c r="K450" i="8"/>
  <c r="K449" i="8"/>
  <c r="K448" i="8"/>
  <c r="K447" i="8"/>
  <c r="K442" i="8"/>
  <c r="K441" i="8"/>
  <c r="K440" i="8"/>
  <c r="K439" i="8"/>
  <c r="K437" i="8"/>
  <c r="K435" i="8"/>
  <c r="K434" i="8"/>
  <c r="K433" i="8"/>
  <c r="K432" i="8"/>
  <c r="K431" i="8"/>
  <c r="K430" i="8"/>
  <c r="K429" i="8"/>
  <c r="K427" i="8"/>
  <c r="K426" i="8"/>
  <c r="K425" i="8"/>
  <c r="K424" i="8"/>
  <c r="K423" i="8"/>
  <c r="K421" i="8"/>
  <c r="K412" i="8"/>
  <c r="K410" i="8"/>
  <c r="K409" i="8"/>
  <c r="K408" i="8"/>
  <c r="K407" i="8"/>
  <c r="K406" i="8"/>
  <c r="K405" i="8"/>
  <c r="K404" i="8"/>
  <c r="K403" i="8"/>
  <c r="K402" i="8"/>
  <c r="K401" i="8"/>
  <c r="K399" i="8"/>
  <c r="K395" i="8"/>
  <c r="K392" i="8"/>
  <c r="K385" i="8"/>
  <c r="K383" i="8"/>
  <c r="K379" i="8"/>
  <c r="K378" i="8"/>
  <c r="K376" i="8"/>
  <c r="K362" i="8"/>
  <c r="K360" i="8"/>
  <c r="K356" i="8"/>
  <c r="K355" i="8"/>
  <c r="K353" i="8"/>
  <c r="K351" i="8"/>
  <c r="K350" i="8"/>
  <c r="K349" i="8"/>
  <c r="K348" i="8"/>
  <c r="K347" i="8"/>
  <c r="K346" i="8"/>
  <c r="K344" i="8"/>
  <c r="K343" i="8"/>
  <c r="K342" i="8"/>
  <c r="K341" i="8"/>
  <c r="K340" i="8"/>
  <c r="K339" i="8"/>
  <c r="K338" i="8"/>
  <c r="K337" i="8"/>
  <c r="K336" i="8"/>
  <c r="K335" i="8"/>
  <c r="K333" i="8"/>
  <c r="K331" i="8"/>
  <c r="K330" i="8"/>
  <c r="K329" i="8"/>
  <c r="K325" i="8"/>
  <c r="K319" i="8"/>
  <c r="K316" i="8"/>
  <c r="K312" i="8"/>
  <c r="K300" i="8"/>
  <c r="K299" i="8"/>
  <c r="K298" i="8"/>
  <c r="K293" i="8"/>
  <c r="K292" i="8"/>
  <c r="K291" i="8"/>
  <c r="K290" i="8"/>
  <c r="K284" i="8"/>
  <c r="K283" i="8"/>
  <c r="K270" i="8"/>
  <c r="K269" i="8"/>
  <c r="K266" i="8"/>
  <c r="K265" i="8"/>
  <c r="K264" i="8"/>
  <c r="K263" i="8"/>
  <c r="K262" i="8"/>
  <c r="K257" i="8"/>
  <c r="K256" i="8"/>
  <c r="K255" i="8"/>
  <c r="K254" i="8"/>
  <c r="K250" i="8"/>
  <c r="K248" i="8"/>
  <c r="K247" i="8"/>
  <c r="K246" i="8"/>
  <c r="K245" i="8"/>
  <c r="K244" i="8"/>
  <c r="K243" i="8"/>
  <c r="K242" i="8"/>
  <c r="K241" i="8"/>
  <c r="K240" i="8"/>
  <c r="K239" i="8"/>
  <c r="K238" i="8"/>
  <c r="K237" i="8"/>
  <c r="K235" i="8"/>
  <c r="K234" i="8"/>
  <c r="K231" i="8"/>
  <c r="K230" i="8"/>
  <c r="K229" i="8"/>
  <c r="K228" i="8"/>
  <c r="K227" i="8"/>
  <c r="K225" i="8"/>
  <c r="K224" i="8"/>
  <c r="K223" i="8"/>
  <c r="K222" i="8"/>
  <c r="K221" i="8"/>
  <c r="K220" i="8"/>
  <c r="K216" i="8"/>
  <c r="K215" i="8"/>
  <c r="K209" i="8"/>
  <c r="K206" i="8"/>
  <c r="K203" i="8"/>
  <c r="K201" i="8"/>
  <c r="K199" i="8"/>
  <c r="K195" i="8"/>
  <c r="K194" i="8"/>
  <c r="K192" i="8"/>
  <c r="K191" i="8"/>
  <c r="K190" i="8"/>
  <c r="K189" i="8"/>
  <c r="K188" i="8"/>
  <c r="K187" i="8"/>
  <c r="K186" i="8"/>
  <c r="K185" i="8"/>
  <c r="K184" i="8"/>
  <c r="K183" i="8"/>
  <c r="K181" i="8"/>
  <c r="K179" i="8"/>
  <c r="K178" i="8"/>
  <c r="K177" i="8"/>
  <c r="K176" i="8"/>
  <c r="K174" i="8"/>
  <c r="K173" i="8"/>
  <c r="K172" i="8"/>
  <c r="K171" i="8"/>
  <c r="K170" i="8"/>
  <c r="K169" i="8"/>
  <c r="K167" i="8"/>
  <c r="K166" i="8"/>
  <c r="K165" i="8"/>
  <c r="K164" i="8"/>
  <c r="K163" i="8"/>
  <c r="K162" i="8"/>
  <c r="K161" i="8"/>
  <c r="K153" i="8"/>
  <c r="K152" i="8"/>
  <c r="K151" i="8"/>
  <c r="K150" i="8"/>
  <c r="K149" i="8"/>
  <c r="K147" i="8"/>
  <c r="K146" i="8"/>
  <c r="K145" i="8"/>
  <c r="K144" i="8"/>
  <c r="K143" i="8"/>
  <c r="K142" i="8"/>
  <c r="K141" i="8"/>
  <c r="K140" i="8"/>
  <c r="K139" i="8"/>
  <c r="K138" i="8"/>
  <c r="K137" i="8"/>
  <c r="K136" i="8"/>
  <c r="K135" i="8"/>
  <c r="K134" i="8"/>
  <c r="K132" i="8"/>
  <c r="K131" i="8"/>
  <c r="K130" i="8"/>
  <c r="K129" i="8"/>
  <c r="K128" i="8"/>
  <c r="K127" i="8"/>
  <c r="K126" i="8"/>
  <c r="K125" i="8"/>
  <c r="K124" i="8"/>
  <c r="K123" i="8"/>
  <c r="K122" i="8"/>
  <c r="K121" i="8"/>
  <c r="K120" i="8"/>
  <c r="K118" i="8"/>
  <c r="K117" i="8"/>
  <c r="K116" i="8"/>
  <c r="K115" i="8"/>
  <c r="K114" i="8"/>
  <c r="K112" i="8"/>
  <c r="K111" i="8"/>
  <c r="K110" i="8"/>
  <c r="K109" i="8"/>
  <c r="K107" i="8"/>
  <c r="K106" i="8"/>
  <c r="K105" i="8"/>
  <c r="K104" i="8"/>
  <c r="K98" i="8"/>
  <c r="K96" i="8"/>
  <c r="K95" i="8"/>
  <c r="K94" i="8"/>
  <c r="K93" i="8"/>
  <c r="K92" i="8"/>
  <c r="K91" i="8"/>
  <c r="K89" i="8"/>
  <c r="K88" i="8"/>
  <c r="K87" i="8"/>
  <c r="K83" i="8"/>
  <c r="K81" i="8"/>
  <c r="K80" i="8"/>
  <c r="K79" i="8"/>
  <c r="K68" i="8"/>
  <c r="K67" i="8"/>
  <c r="K65" i="8"/>
  <c r="K64" i="8"/>
  <c r="K63" i="8"/>
  <c r="K62" i="8"/>
  <c r="K61" i="8"/>
  <c r="K60" i="8"/>
  <c r="K59" i="8"/>
  <c r="K58" i="8"/>
  <c r="K57" i="8"/>
  <c r="K53" i="8"/>
  <c r="K52" i="8"/>
  <c r="K51" i="8"/>
  <c r="K50" i="8"/>
  <c r="K49" i="8"/>
  <c r="K48" i="8"/>
  <c r="K46" i="8"/>
  <c r="K42" i="8"/>
  <c r="K41" i="8"/>
  <c r="K40" i="8"/>
  <c r="K39" i="8"/>
  <c r="K38" i="8"/>
  <c r="K37" i="8"/>
  <c r="K35" i="8"/>
  <c r="K34" i="8"/>
  <c r="K33" i="8"/>
  <c r="K32" i="8"/>
  <c r="K31" i="8"/>
  <c r="K30" i="8"/>
  <c r="K28" i="8"/>
  <c r="K27" i="8"/>
  <c r="K26" i="8"/>
  <c r="K25" i="8"/>
  <c r="K24" i="8"/>
  <c r="K23" i="8"/>
  <c r="K22" i="8"/>
  <c r="K21" i="8"/>
  <c r="K20" i="8"/>
  <c r="K19" i="8"/>
  <c r="K18" i="8"/>
  <c r="K15" i="8"/>
  <c r="K14" i="8"/>
  <c r="K13" i="8"/>
  <c r="K12" i="8"/>
  <c r="K10" i="8"/>
  <c r="K9" i="8"/>
  <c r="K8" i="8"/>
  <c r="I42" i="6" l="1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C122" i="8"/>
  <c r="G197" i="3"/>
  <c r="S14" i="1"/>
  <c r="S10" i="1"/>
  <c r="L199" i="3" l="1"/>
  <c r="L198" i="3" s="1"/>
  <c r="L197" i="3" s="1"/>
  <c r="L192" i="3"/>
  <c r="L191" i="3" s="1"/>
  <c r="L185" i="3"/>
  <c r="L181" i="3"/>
  <c r="L180" i="3"/>
  <c r="L176" i="3"/>
  <c r="L175" i="3"/>
  <c r="L174" i="3" s="1"/>
  <c r="L170" i="3"/>
  <c r="L169" i="3"/>
  <c r="L168" i="3"/>
  <c r="L161" i="3"/>
  <c r="L160" i="3" s="1"/>
  <c r="L159" i="3" s="1"/>
  <c r="L152" i="3"/>
  <c r="L147" i="3"/>
  <c r="L145" i="3"/>
  <c r="L142" i="3"/>
  <c r="L138" i="3"/>
  <c r="L137" i="3" s="1"/>
  <c r="L135" i="3"/>
  <c r="L134" i="3" s="1"/>
  <c r="L128" i="3"/>
  <c r="L126" i="3"/>
  <c r="L123" i="3"/>
  <c r="L120" i="3"/>
  <c r="L117" i="3"/>
  <c r="L114" i="3"/>
  <c r="L109" i="3"/>
  <c r="L106" i="3"/>
  <c r="L105" i="3"/>
  <c r="L103" i="3"/>
  <c r="L99" i="3"/>
  <c r="L95" i="3"/>
  <c r="L92" i="3"/>
  <c r="L82" i="3" s="1"/>
  <c r="L88" i="3"/>
  <c r="L83" i="3"/>
  <c r="L78" i="3"/>
  <c r="L68" i="3" s="1"/>
  <c r="L76" i="3"/>
  <c r="L69" i="3"/>
  <c r="L63" i="3"/>
  <c r="L62" i="3" s="1"/>
  <c r="L58" i="3"/>
  <c r="L57" i="3"/>
  <c r="L55" i="3"/>
  <c r="L53" i="3"/>
  <c r="L49" i="3"/>
  <c r="L48" i="3"/>
  <c r="L39" i="3"/>
  <c r="L38" i="3" s="1"/>
  <c r="L37" i="3" s="1"/>
  <c r="L35" i="3"/>
  <c r="L34" i="3" s="1"/>
  <c r="L32" i="3"/>
  <c r="L31" i="3" s="1"/>
  <c r="L28" i="3"/>
  <c r="L27" i="3" s="1"/>
  <c r="L26" i="3" s="1"/>
  <c r="L15" i="3"/>
  <c r="L11" i="3" s="1"/>
  <c r="P14" i="1"/>
  <c r="P13" i="1"/>
  <c r="P10" i="1"/>
  <c r="H527" i="8"/>
  <c r="H526" i="8" s="1"/>
  <c r="H525" i="8" s="1"/>
  <c r="H523" i="8" s="1"/>
  <c r="H521" i="8"/>
  <c r="H520" i="8" s="1"/>
  <c r="H519" i="8" s="1"/>
  <c r="H517" i="8"/>
  <c r="H516" i="8" s="1"/>
  <c r="H515" i="8" s="1"/>
  <c r="H513" i="8" s="1"/>
  <c r="H511" i="8"/>
  <c r="H510" i="8" s="1"/>
  <c r="H508" i="8"/>
  <c r="H506" i="8"/>
  <c r="H505" i="8"/>
  <c r="H500" i="8"/>
  <c r="H497" i="8"/>
  <c r="H496" i="8" s="1"/>
  <c r="H494" i="8" s="1"/>
  <c r="H492" i="8"/>
  <c r="H491" i="8"/>
  <c r="H490" i="8" s="1"/>
  <c r="H488" i="8" s="1"/>
  <c r="H486" i="8"/>
  <c r="H485" i="8"/>
  <c r="H484" i="8" s="1"/>
  <c r="H482" i="8" s="1"/>
  <c r="H476" i="8"/>
  <c r="H474" i="8"/>
  <c r="H467" i="8"/>
  <c r="H466" i="8" s="1"/>
  <c r="H465" i="8" s="1"/>
  <c r="H463" i="8" s="1"/>
  <c r="H461" i="8"/>
  <c r="H454" i="8"/>
  <c r="H453" i="8"/>
  <c r="H452" i="8"/>
  <c r="H450" i="8" s="1"/>
  <c r="H448" i="8"/>
  <c r="H441" i="8"/>
  <c r="H440" i="8"/>
  <c r="H439" i="8" s="1"/>
  <c r="H437" i="8" s="1"/>
  <c r="H434" i="8"/>
  <c r="H433" i="8"/>
  <c r="H431" i="8"/>
  <c r="H430" i="8" s="1"/>
  <c r="H429" i="8" s="1"/>
  <c r="H427" i="8" s="1"/>
  <c r="H425" i="8"/>
  <c r="H424" i="8" s="1"/>
  <c r="H423" i="8" s="1"/>
  <c r="H421" i="8" s="1"/>
  <c r="H418" i="8"/>
  <c r="H414" i="8"/>
  <c r="H410" i="8"/>
  <c r="H409" i="8"/>
  <c r="H407" i="8"/>
  <c r="H405" i="8"/>
  <c r="H403" i="8"/>
  <c r="H402" i="8"/>
  <c r="H401" i="8" s="1"/>
  <c r="H399" i="8" s="1"/>
  <c r="H390" i="8"/>
  <c r="H383" i="8"/>
  <c r="H379" i="8" s="1"/>
  <c r="H378" i="8" s="1"/>
  <c r="H376" i="8" s="1"/>
  <c r="H367" i="8"/>
  <c r="H360" i="8"/>
  <c r="H356" i="8" s="1"/>
  <c r="H355" i="8" s="1"/>
  <c r="H353" i="8" s="1"/>
  <c r="H347" i="8"/>
  <c r="H346" i="8" s="1"/>
  <c r="H343" i="8"/>
  <c r="H341" i="8"/>
  <c r="H337" i="8"/>
  <c r="H336" i="8" s="1"/>
  <c r="H329" i="8"/>
  <c r="H327" i="8"/>
  <c r="H326" i="8"/>
  <c r="H319" i="8"/>
  <c r="H317" i="8"/>
  <c r="H312" i="8"/>
  <c r="H305" i="8"/>
  <c r="H301" i="8"/>
  <c r="H300" i="8" s="1"/>
  <c r="H294" i="8"/>
  <c r="H292" i="8"/>
  <c r="H291" i="8" s="1"/>
  <c r="H283" i="8"/>
  <c r="H281" i="8"/>
  <c r="H276" i="8"/>
  <c r="H269" i="8"/>
  <c r="H265" i="8"/>
  <c r="H264" i="8"/>
  <c r="H263" i="8" s="1"/>
  <c r="H258" i="8"/>
  <c r="H256" i="8"/>
  <c r="H255" i="8" s="1"/>
  <c r="H248" i="8"/>
  <c r="H246" i="8"/>
  <c r="H241" i="8"/>
  <c r="H229" i="8" s="1"/>
  <c r="H234" i="8"/>
  <c r="H230" i="8"/>
  <c r="H223" i="8"/>
  <c r="H218" i="8"/>
  <c r="H217" i="8"/>
  <c r="H185" i="8" s="1"/>
  <c r="H183" i="8" s="1"/>
  <c r="H209" i="8"/>
  <c r="H207" i="8"/>
  <c r="H201" i="8"/>
  <c r="H194" i="8"/>
  <c r="H190" i="8"/>
  <c r="H178" i="8"/>
  <c r="H177" i="8"/>
  <c r="H176" i="8"/>
  <c r="H174" i="8"/>
  <c r="H173" i="8" s="1"/>
  <c r="H171" i="8"/>
  <c r="H170" i="8"/>
  <c r="H169" i="8"/>
  <c r="H167" i="8" s="1"/>
  <c r="H165" i="8"/>
  <c r="H164" i="8"/>
  <c r="H163" i="8"/>
  <c r="H161" i="8" s="1"/>
  <c r="H158" i="8"/>
  <c r="H157" i="8"/>
  <c r="H156" i="8"/>
  <c r="H154" i="8" s="1"/>
  <c r="H151" i="8"/>
  <c r="H150" i="8"/>
  <c r="H149" i="8" s="1"/>
  <c r="H147" i="8" s="1"/>
  <c r="H146" i="8" s="1"/>
  <c r="H143" i="8"/>
  <c r="H142" i="8" s="1"/>
  <c r="H140" i="8"/>
  <c r="H138" i="8"/>
  <c r="H136" i="8"/>
  <c r="H135" i="8" s="1"/>
  <c r="H134" i="8" s="1"/>
  <c r="H132" i="8" s="1"/>
  <c r="H129" i="8"/>
  <c r="H128" i="8" s="1"/>
  <c r="H126" i="8"/>
  <c r="H124" i="8"/>
  <c r="H122" i="8"/>
  <c r="H121" i="8" s="1"/>
  <c r="H120" i="8" s="1"/>
  <c r="H118" i="8" s="1"/>
  <c r="H116" i="8"/>
  <c r="H115" i="8" s="1"/>
  <c r="H114" i="8" s="1"/>
  <c r="H112" i="8" s="1"/>
  <c r="H110" i="8"/>
  <c r="H109" i="8" s="1"/>
  <c r="H107" i="8" s="1"/>
  <c r="H105" i="8"/>
  <c r="H104" i="8"/>
  <c r="H102" i="8"/>
  <c r="H100" i="8"/>
  <c r="H99" i="8"/>
  <c r="H98" i="8"/>
  <c r="H96" i="8" s="1"/>
  <c r="H93" i="8"/>
  <c r="H92" i="8"/>
  <c r="H91" i="8"/>
  <c r="H89" i="8" s="1"/>
  <c r="H87" i="8"/>
  <c r="H85" i="8"/>
  <c r="H84" i="8"/>
  <c r="H83" i="8"/>
  <c r="H81" i="8"/>
  <c r="H68" i="8"/>
  <c r="H67" i="8"/>
  <c r="H65" i="8" s="1"/>
  <c r="H61" i="8"/>
  <c r="H60" i="8" s="1"/>
  <c r="H58" i="8" s="1"/>
  <c r="H57" i="8" s="1"/>
  <c r="H55" i="8"/>
  <c r="H52" i="8"/>
  <c r="H50" i="8"/>
  <c r="H49" i="8" s="1"/>
  <c r="H48" i="8" s="1"/>
  <c r="H46" i="8" s="1"/>
  <c r="H44" i="8"/>
  <c r="H43" i="8" s="1"/>
  <c r="H41" i="8"/>
  <c r="H40" i="8"/>
  <c r="H34" i="8"/>
  <c r="H25" i="8"/>
  <c r="H18" i="8"/>
  <c r="H14" i="8"/>
  <c r="H13" i="8" s="1"/>
  <c r="H12" i="8" s="1"/>
  <c r="H10" i="8" s="1"/>
  <c r="L67" i="3" l="1"/>
  <c r="L30" i="3"/>
  <c r="L10" i="3" s="1"/>
  <c r="L179" i="3"/>
  <c r="L178" i="3" s="1"/>
  <c r="L47" i="3"/>
  <c r="L46" i="3" s="1"/>
  <c r="H64" i="8"/>
  <c r="H153" i="8"/>
  <c r="H335" i="8"/>
  <c r="H333" i="8" s="1"/>
  <c r="H504" i="8"/>
  <c r="H502" i="8" s="1"/>
  <c r="H227" i="8"/>
  <c r="H228" i="8"/>
  <c r="H9" i="8"/>
  <c r="H299" i="8"/>
  <c r="H298" i="8"/>
  <c r="H262" i="8"/>
  <c r="H181" i="8" s="1"/>
  <c r="N138" i="3"/>
  <c r="N117" i="3"/>
  <c r="H8" i="8" l="1"/>
  <c r="M199" i="3"/>
  <c r="M161" i="3"/>
  <c r="M117" i="3"/>
  <c r="M106" i="3"/>
  <c r="J241" i="8" l="1"/>
  <c r="J234" i="8"/>
  <c r="I241" i="8"/>
  <c r="I234" i="8"/>
  <c r="J527" i="8" l="1"/>
  <c r="J526" i="8" s="1"/>
  <c r="J525" i="8" s="1"/>
  <c r="J523" i="8" s="1"/>
  <c r="J521" i="8"/>
  <c r="J520" i="8"/>
  <c r="J519" i="8" s="1"/>
  <c r="J517" i="8"/>
  <c r="J516" i="8" s="1"/>
  <c r="J515" i="8" s="1"/>
  <c r="J511" i="8"/>
  <c r="J510" i="8" s="1"/>
  <c r="J508" i="8"/>
  <c r="J506" i="8"/>
  <c r="J505" i="8" s="1"/>
  <c r="J500" i="8"/>
  <c r="J497" i="8" s="1"/>
  <c r="J496" i="8" s="1"/>
  <c r="J494" i="8" s="1"/>
  <c r="J492" i="8"/>
  <c r="J491" i="8" s="1"/>
  <c r="J490" i="8" s="1"/>
  <c r="J488" i="8" s="1"/>
  <c r="J486" i="8"/>
  <c r="J485" i="8" s="1"/>
  <c r="J484" i="8" s="1"/>
  <c r="J482" i="8" s="1"/>
  <c r="J476" i="8"/>
  <c r="J474" i="8"/>
  <c r="J466" i="8" s="1"/>
  <c r="J465" i="8" s="1"/>
  <c r="J463" i="8" s="1"/>
  <c r="J467" i="8"/>
  <c r="J461" i="8"/>
  <c r="J453" i="8" s="1"/>
  <c r="J452" i="8" s="1"/>
  <c r="J450" i="8" s="1"/>
  <c r="J448" i="8"/>
  <c r="J441" i="8"/>
  <c r="J434" i="8"/>
  <c r="J433" i="8" s="1"/>
  <c r="J431" i="8"/>
  <c r="J430" i="8" s="1"/>
  <c r="J425" i="8"/>
  <c r="J424" i="8" s="1"/>
  <c r="J423" i="8" s="1"/>
  <c r="J421" i="8" s="1"/>
  <c r="J418" i="8"/>
  <c r="J414" i="8"/>
  <c r="J409" i="8"/>
  <c r="J407" i="8"/>
  <c r="J405" i="8"/>
  <c r="J403" i="8"/>
  <c r="J390" i="8"/>
  <c r="J383" i="8" s="1"/>
  <c r="J379" i="8" s="1"/>
  <c r="J378" i="8" s="1"/>
  <c r="J376" i="8" s="1"/>
  <c r="J367" i="8"/>
  <c r="J360" i="8"/>
  <c r="J356" i="8"/>
  <c r="J355" i="8" s="1"/>
  <c r="J353" i="8" s="1"/>
  <c r="J347" i="8"/>
  <c r="J346" i="8" s="1"/>
  <c r="J343" i="8"/>
  <c r="J341" i="8"/>
  <c r="J337" i="8"/>
  <c r="J329" i="8"/>
  <c r="J327" i="8"/>
  <c r="J326" i="8" s="1"/>
  <c r="J319" i="8"/>
  <c r="J317" i="8"/>
  <c r="J312" i="8"/>
  <c r="J305" i="8"/>
  <c r="J301" i="8"/>
  <c r="J294" i="8"/>
  <c r="J292" i="8"/>
  <c r="J291" i="8"/>
  <c r="J283" i="8"/>
  <c r="J281" i="8"/>
  <c r="J276" i="8"/>
  <c r="J265" i="8"/>
  <c r="J258" i="8"/>
  <c r="J256" i="8"/>
  <c r="J255" i="8"/>
  <c r="J248" i="8"/>
  <c r="J230" i="8"/>
  <c r="J223" i="8"/>
  <c r="J218" i="8"/>
  <c r="J217" i="8" s="1"/>
  <c r="J185" i="8" s="1"/>
  <c r="J183" i="8" s="1"/>
  <c r="J209" i="8"/>
  <c r="J207" i="8"/>
  <c r="J201" i="8"/>
  <c r="J194" i="8"/>
  <c r="J190" i="8"/>
  <c r="J178" i="8"/>
  <c r="J177" i="8"/>
  <c r="J176" i="8" s="1"/>
  <c r="J174" i="8" s="1"/>
  <c r="J173" i="8" s="1"/>
  <c r="J171" i="8"/>
  <c r="J170" i="8" s="1"/>
  <c r="J169" i="8" s="1"/>
  <c r="J167" i="8" s="1"/>
  <c r="J165" i="8"/>
  <c r="J164" i="8" s="1"/>
  <c r="J163" i="8" s="1"/>
  <c r="J161" i="8" s="1"/>
  <c r="J158" i="8"/>
  <c r="J157" i="8" s="1"/>
  <c r="J156" i="8" s="1"/>
  <c r="J154" i="8" s="1"/>
  <c r="J151" i="8"/>
  <c r="J150" i="8" s="1"/>
  <c r="J149" i="8" s="1"/>
  <c r="J147" i="8" s="1"/>
  <c r="J146" i="8" s="1"/>
  <c r="J143" i="8"/>
  <c r="J142" i="8" s="1"/>
  <c r="J140" i="8"/>
  <c r="J138" i="8"/>
  <c r="J136" i="8"/>
  <c r="J129" i="8"/>
  <c r="J128" i="8" s="1"/>
  <c r="J126" i="8"/>
  <c r="J124" i="8"/>
  <c r="J122" i="8"/>
  <c r="J116" i="8"/>
  <c r="J115" i="8" s="1"/>
  <c r="J114" i="8" s="1"/>
  <c r="J112" i="8" s="1"/>
  <c r="J110" i="8"/>
  <c r="J109" i="8" s="1"/>
  <c r="J107" i="8" s="1"/>
  <c r="J105" i="8"/>
  <c r="J104" i="8" s="1"/>
  <c r="J102" i="8"/>
  <c r="J100" i="8"/>
  <c r="J93" i="8"/>
  <c r="J92" i="8" s="1"/>
  <c r="J91" i="8" s="1"/>
  <c r="J89" i="8" s="1"/>
  <c r="J87" i="8"/>
  <c r="J85" i="8"/>
  <c r="J84" i="8" s="1"/>
  <c r="J83" i="8"/>
  <c r="J81" i="8" s="1"/>
  <c r="J68" i="8"/>
  <c r="J67" i="8" s="1"/>
  <c r="J65" i="8" s="1"/>
  <c r="J64" i="8" s="1"/>
  <c r="J61" i="8"/>
  <c r="J60" i="8" s="1"/>
  <c r="J58" i="8" s="1"/>
  <c r="J55" i="8"/>
  <c r="J52" i="8"/>
  <c r="J50" i="8"/>
  <c r="J49" i="8" s="1"/>
  <c r="J44" i="8"/>
  <c r="J43" i="8" s="1"/>
  <c r="J41" i="8"/>
  <c r="J40" i="8" s="1"/>
  <c r="J34" i="8"/>
  <c r="J25" i="8"/>
  <c r="J18" i="8"/>
  <c r="J14" i="8"/>
  <c r="I383" i="8"/>
  <c r="I379" i="8" s="1"/>
  <c r="I378" i="8" s="1"/>
  <c r="I376" i="8" s="1"/>
  <c r="I527" i="8"/>
  <c r="I526" i="8" s="1"/>
  <c r="I525" i="8" s="1"/>
  <c r="I523" i="8" s="1"/>
  <c r="I521" i="8"/>
  <c r="I520" i="8" s="1"/>
  <c r="I519" i="8" s="1"/>
  <c r="I517" i="8"/>
  <c r="I516" i="8"/>
  <c r="I515" i="8" s="1"/>
  <c r="I511" i="8"/>
  <c r="I510" i="8" s="1"/>
  <c r="I508" i="8"/>
  <c r="I506" i="8"/>
  <c r="I505" i="8"/>
  <c r="I500" i="8"/>
  <c r="I497" i="8"/>
  <c r="I496" i="8"/>
  <c r="I494" i="8" s="1"/>
  <c r="I492" i="8"/>
  <c r="I491" i="8"/>
  <c r="I490" i="8"/>
  <c r="I488" i="8" s="1"/>
  <c r="I486" i="8"/>
  <c r="I485" i="8" s="1"/>
  <c r="I484" i="8" s="1"/>
  <c r="I482" i="8" s="1"/>
  <c r="I476" i="8"/>
  <c r="I474" i="8"/>
  <c r="I467" i="8"/>
  <c r="I466" i="8" s="1"/>
  <c r="I465" i="8" s="1"/>
  <c r="I463" i="8" s="1"/>
  <c r="I461" i="8"/>
  <c r="I454" i="8"/>
  <c r="I453" i="8"/>
  <c r="I452" i="8"/>
  <c r="I450" i="8" s="1"/>
  <c r="I448" i="8"/>
  <c r="I441" i="8"/>
  <c r="I440" i="8" s="1"/>
  <c r="I439" i="8" s="1"/>
  <c r="I437" i="8" s="1"/>
  <c r="I434" i="8"/>
  <c r="I433" i="8"/>
  <c r="I431" i="8"/>
  <c r="I430" i="8" s="1"/>
  <c r="I429" i="8" s="1"/>
  <c r="I427" i="8" s="1"/>
  <c r="I425" i="8"/>
  <c r="I424" i="8" s="1"/>
  <c r="I423" i="8" s="1"/>
  <c r="I421" i="8" s="1"/>
  <c r="I418" i="8"/>
  <c r="I414" i="8"/>
  <c r="I410" i="8"/>
  <c r="I409" i="8"/>
  <c r="I407" i="8"/>
  <c r="I405" i="8"/>
  <c r="I403" i="8"/>
  <c r="I402" i="8" s="1"/>
  <c r="I401" i="8" s="1"/>
  <c r="I399" i="8" s="1"/>
  <c r="I390" i="8"/>
  <c r="I367" i="8"/>
  <c r="I360" i="8"/>
  <c r="I356" i="8" s="1"/>
  <c r="I355" i="8" s="1"/>
  <c r="I353" i="8" s="1"/>
  <c r="I347" i="8"/>
  <c r="I346" i="8" s="1"/>
  <c r="I343" i="8"/>
  <c r="I341" i="8"/>
  <c r="I337" i="8"/>
  <c r="I329" i="8"/>
  <c r="I327" i="8"/>
  <c r="I326" i="8" s="1"/>
  <c r="I319" i="8"/>
  <c r="I317" i="8"/>
  <c r="I312" i="8"/>
  <c r="I305" i="8"/>
  <c r="I301" i="8"/>
  <c r="I294" i="8"/>
  <c r="I292" i="8"/>
  <c r="I291" i="8" s="1"/>
  <c r="I283" i="8"/>
  <c r="I281" i="8"/>
  <c r="I276" i="8"/>
  <c r="I269" i="8"/>
  <c r="I265" i="8"/>
  <c r="I258" i="8"/>
  <c r="I256" i="8"/>
  <c r="I255" i="8" s="1"/>
  <c r="I248" i="8"/>
  <c r="I246" i="8"/>
  <c r="I230" i="8"/>
  <c r="I223" i="8"/>
  <c r="I218" i="8"/>
  <c r="I217" i="8"/>
  <c r="I185" i="8" s="1"/>
  <c r="I183" i="8" s="1"/>
  <c r="I209" i="8"/>
  <c r="I207" i="8"/>
  <c r="I201" i="8"/>
  <c r="I194" i="8"/>
  <c r="I190" i="8"/>
  <c r="I178" i="8"/>
  <c r="I177" i="8" s="1"/>
  <c r="I176" i="8" s="1"/>
  <c r="I174" i="8" s="1"/>
  <c r="I173" i="8" s="1"/>
  <c r="I171" i="8"/>
  <c r="I170" i="8" s="1"/>
  <c r="I169" i="8" s="1"/>
  <c r="I167" i="8" s="1"/>
  <c r="I165" i="8"/>
  <c r="I164" i="8" s="1"/>
  <c r="I163" i="8" s="1"/>
  <c r="I161" i="8" s="1"/>
  <c r="I158" i="8"/>
  <c r="I157" i="8" s="1"/>
  <c r="I156" i="8" s="1"/>
  <c r="I154" i="8" s="1"/>
  <c r="I151" i="8"/>
  <c r="I150" i="8" s="1"/>
  <c r="I149" i="8" s="1"/>
  <c r="I147" i="8" s="1"/>
  <c r="I146" i="8" s="1"/>
  <c r="I143" i="8"/>
  <c r="I142" i="8" s="1"/>
  <c r="I140" i="8"/>
  <c r="I138" i="8"/>
  <c r="I136" i="8"/>
  <c r="I129" i="8"/>
  <c r="I128" i="8" s="1"/>
  <c r="I126" i="8"/>
  <c r="I124" i="8"/>
  <c r="I122" i="8"/>
  <c r="I116" i="8"/>
  <c r="I115" i="8" s="1"/>
  <c r="I114" i="8" s="1"/>
  <c r="I112" i="8" s="1"/>
  <c r="I110" i="8"/>
  <c r="I109" i="8" s="1"/>
  <c r="I107" i="8" s="1"/>
  <c r="I105" i="8"/>
  <c r="I104" i="8" s="1"/>
  <c r="I102" i="8"/>
  <c r="I100" i="8"/>
  <c r="I93" i="8"/>
  <c r="I92" i="8" s="1"/>
  <c r="I91" i="8" s="1"/>
  <c r="I89" i="8" s="1"/>
  <c r="I87" i="8"/>
  <c r="I85" i="8"/>
  <c r="I84" i="8" s="1"/>
  <c r="I83" i="8"/>
  <c r="I81" i="8" s="1"/>
  <c r="I68" i="8"/>
  <c r="I67" i="8" s="1"/>
  <c r="I65" i="8" s="1"/>
  <c r="I61" i="8"/>
  <c r="I60" i="8" s="1"/>
  <c r="I58" i="8" s="1"/>
  <c r="I57" i="8" s="1"/>
  <c r="I55" i="8"/>
  <c r="I52" i="8"/>
  <c r="I50" i="8"/>
  <c r="I49" i="8" s="1"/>
  <c r="I48" i="8" s="1"/>
  <c r="I46" i="8" s="1"/>
  <c r="I44" i="8"/>
  <c r="I43" i="8" s="1"/>
  <c r="I41" i="8"/>
  <c r="I40" i="8" s="1"/>
  <c r="I34" i="8"/>
  <c r="I25" i="8"/>
  <c r="I18" i="8"/>
  <c r="I14" i="8"/>
  <c r="I13" i="8" s="1"/>
  <c r="I12" i="8" s="1"/>
  <c r="I10" i="8" s="1"/>
  <c r="M198" i="3"/>
  <c r="M197" i="3" s="1"/>
  <c r="M192" i="3"/>
  <c r="M191" i="3" s="1"/>
  <c r="M185" i="3"/>
  <c r="M181" i="3"/>
  <c r="M180" i="3"/>
  <c r="M176" i="3"/>
  <c r="M175" i="3" s="1"/>
  <c r="M174" i="3" s="1"/>
  <c r="M170" i="3"/>
  <c r="M169" i="3" s="1"/>
  <c r="M168" i="3" s="1"/>
  <c r="M160" i="3"/>
  <c r="M159" i="3" s="1"/>
  <c r="M152" i="3"/>
  <c r="M147" i="3"/>
  <c r="M145" i="3"/>
  <c r="M142" i="3"/>
  <c r="M138" i="3"/>
  <c r="M135" i="3"/>
  <c r="M134" i="3" s="1"/>
  <c r="M128" i="3"/>
  <c r="M126" i="3"/>
  <c r="M123" i="3"/>
  <c r="M120" i="3"/>
  <c r="M114" i="3"/>
  <c r="M109" i="3"/>
  <c r="M103" i="3"/>
  <c r="M99" i="3"/>
  <c r="M95" i="3"/>
  <c r="M92" i="3"/>
  <c r="M88" i="3"/>
  <c r="M83" i="3"/>
  <c r="M78" i="3"/>
  <c r="M76" i="3"/>
  <c r="M69" i="3"/>
  <c r="M63" i="3"/>
  <c r="M62" i="3" s="1"/>
  <c r="M58" i="3"/>
  <c r="M57" i="3" s="1"/>
  <c r="M55" i="3"/>
  <c r="M53" i="3"/>
  <c r="M49" i="3"/>
  <c r="M39" i="3"/>
  <c r="M38" i="3" s="1"/>
  <c r="M37" i="3" s="1"/>
  <c r="M35" i="3"/>
  <c r="M34" i="3" s="1"/>
  <c r="M32" i="3"/>
  <c r="M28" i="3"/>
  <c r="M27" i="3" s="1"/>
  <c r="M26" i="3" s="1"/>
  <c r="M15" i="3"/>
  <c r="M11" i="3" s="1"/>
  <c r="M31" i="3" l="1"/>
  <c r="O32" i="3"/>
  <c r="J402" i="8"/>
  <c r="J336" i="8"/>
  <c r="J335" i="8" s="1"/>
  <c r="J333" i="8" s="1"/>
  <c r="J229" i="8"/>
  <c r="J228" i="8" s="1"/>
  <c r="M105" i="3"/>
  <c r="M68" i="3"/>
  <c r="J153" i="8"/>
  <c r="I99" i="8"/>
  <c r="J99" i="8"/>
  <c r="I264" i="8"/>
  <c r="J13" i="8"/>
  <c r="J12" i="8" s="1"/>
  <c r="J10" i="8" s="1"/>
  <c r="M82" i="3"/>
  <c r="I229" i="8"/>
  <c r="I227" i="8" s="1"/>
  <c r="I300" i="8"/>
  <c r="I299" i="8" s="1"/>
  <c r="I504" i="8"/>
  <c r="I502" i="8" s="1"/>
  <c r="J300" i="8"/>
  <c r="J298" i="8" s="1"/>
  <c r="J135" i="8"/>
  <c r="J134" i="8" s="1"/>
  <c r="J132" i="8" s="1"/>
  <c r="I513" i="8"/>
  <c r="J48" i="8"/>
  <c r="J46" i="8" s="1"/>
  <c r="J504" i="8"/>
  <c r="J502" i="8" s="1"/>
  <c r="M179" i="3"/>
  <c r="M178" i="3" s="1"/>
  <c r="J121" i="8"/>
  <c r="J120" i="8" s="1"/>
  <c r="J118" i="8" s="1"/>
  <c r="J264" i="8"/>
  <c r="J262" i="8" s="1"/>
  <c r="J440" i="8"/>
  <c r="J439" i="8" s="1"/>
  <c r="J437" i="8" s="1"/>
  <c r="M137" i="3"/>
  <c r="M67" i="3" s="1"/>
  <c r="M48" i="3"/>
  <c r="M47" i="3" s="1"/>
  <c r="J513" i="8"/>
  <c r="J98" i="8"/>
  <c r="J96" i="8" s="1"/>
  <c r="J401" i="8"/>
  <c r="J399" i="8" s="1"/>
  <c r="J429" i="8"/>
  <c r="J427" i="8" s="1"/>
  <c r="I336" i="8"/>
  <c r="I335" i="8" s="1"/>
  <c r="I333" i="8" s="1"/>
  <c r="I98" i="8"/>
  <c r="I96" i="8" s="1"/>
  <c r="I64" i="8" s="1"/>
  <c r="I121" i="8"/>
  <c r="I120" i="8" s="1"/>
  <c r="I118" i="8" s="1"/>
  <c r="I135" i="8"/>
  <c r="I134" i="8" s="1"/>
  <c r="I132" i="8" s="1"/>
  <c r="I262" i="8"/>
  <c r="I263" i="8"/>
  <c r="I153" i="8"/>
  <c r="I9" i="8"/>
  <c r="I228" i="8"/>
  <c r="M30" i="3"/>
  <c r="M10" i="3" s="1"/>
  <c r="J114" i="3"/>
  <c r="K114" i="3"/>
  <c r="K138" i="3"/>
  <c r="K198" i="3"/>
  <c r="K197" i="3" s="1"/>
  <c r="K192" i="3"/>
  <c r="K191" i="3" s="1"/>
  <c r="K185" i="3"/>
  <c r="K181" i="3"/>
  <c r="K176" i="3"/>
  <c r="K175" i="3" s="1"/>
  <c r="K174" i="3" s="1"/>
  <c r="K170" i="3"/>
  <c r="K169" i="3" s="1"/>
  <c r="K168" i="3" s="1"/>
  <c r="K161" i="3"/>
  <c r="K160" i="3" s="1"/>
  <c r="K159" i="3" s="1"/>
  <c r="K152" i="3"/>
  <c r="K147" i="3"/>
  <c r="K145" i="3"/>
  <c r="K142" i="3"/>
  <c r="K135" i="3"/>
  <c r="K134" i="3" s="1"/>
  <c r="K128" i="3"/>
  <c r="K126" i="3"/>
  <c r="K123" i="3"/>
  <c r="K120" i="3"/>
  <c r="K117" i="3"/>
  <c r="K109" i="3"/>
  <c r="K106" i="3"/>
  <c r="K103" i="3"/>
  <c r="K99" i="3"/>
  <c r="K95" i="3"/>
  <c r="K92" i="3"/>
  <c r="K88" i="3"/>
  <c r="K83" i="3"/>
  <c r="K78" i="3"/>
  <c r="K76" i="3"/>
  <c r="K69" i="3"/>
  <c r="K63" i="3"/>
  <c r="K62" i="3" s="1"/>
  <c r="K58" i="3"/>
  <c r="K57" i="3"/>
  <c r="K55" i="3"/>
  <c r="K53" i="3"/>
  <c r="K49" i="3"/>
  <c r="K39" i="3"/>
  <c r="K38" i="3" s="1"/>
  <c r="K37" i="3" s="1"/>
  <c r="K35" i="3"/>
  <c r="K34" i="3" s="1"/>
  <c r="K32" i="3"/>
  <c r="K31" i="3" s="1"/>
  <c r="K28" i="3"/>
  <c r="K27" i="3" s="1"/>
  <c r="K26" i="3" s="1"/>
  <c r="K15" i="3"/>
  <c r="K11" i="3" s="1"/>
  <c r="N14" i="1"/>
  <c r="O14" i="1" s="1"/>
  <c r="N13" i="1"/>
  <c r="O13" i="1" s="1"/>
  <c r="N10" i="1"/>
  <c r="O10" i="1" s="1"/>
  <c r="J227" i="8" l="1"/>
  <c r="J181" i="8" s="1"/>
  <c r="J9" i="8"/>
  <c r="J263" i="8"/>
  <c r="I298" i="8"/>
  <c r="I181" i="8" s="1"/>
  <c r="I8" i="8" s="1"/>
  <c r="J299" i="8"/>
  <c r="M46" i="3"/>
  <c r="K137" i="3"/>
  <c r="K48" i="3"/>
  <c r="K47" i="3" s="1"/>
  <c r="K68" i="3"/>
  <c r="K30" i="3"/>
  <c r="K180" i="3"/>
  <c r="K179" i="3" s="1"/>
  <c r="K105" i="3"/>
  <c r="K82" i="3"/>
  <c r="K10" i="3"/>
  <c r="G283" i="8"/>
  <c r="G527" i="8"/>
  <c r="G526" i="8" s="1"/>
  <c r="G525" i="8" s="1"/>
  <c r="G523" i="8" s="1"/>
  <c r="G521" i="8"/>
  <c r="G520" i="8" s="1"/>
  <c r="G519" i="8" s="1"/>
  <c r="G517" i="8"/>
  <c r="G516" i="8" s="1"/>
  <c r="G515" i="8" s="1"/>
  <c r="G513" i="8" s="1"/>
  <c r="G511" i="8"/>
  <c r="G510" i="8" s="1"/>
  <c r="G508" i="8"/>
  <c r="G506" i="8"/>
  <c r="G505" i="8" s="1"/>
  <c r="G500" i="8"/>
  <c r="G497" i="8" s="1"/>
  <c r="G496" i="8" s="1"/>
  <c r="G494" i="8" s="1"/>
  <c r="G492" i="8"/>
  <c r="G491" i="8" s="1"/>
  <c r="G490" i="8" s="1"/>
  <c r="G488" i="8" s="1"/>
  <c r="G486" i="8"/>
  <c r="G485" i="8" s="1"/>
  <c r="G484" i="8" s="1"/>
  <c r="G482" i="8" s="1"/>
  <c r="G478" i="8"/>
  <c r="G476" i="8" s="1"/>
  <c r="G474" i="8"/>
  <c r="G467" i="8"/>
  <c r="G466" i="8" s="1"/>
  <c r="G465" i="8" s="1"/>
  <c r="G463" i="8" s="1"/>
  <c r="G461" i="8"/>
  <c r="G454" i="8"/>
  <c r="G453" i="8" s="1"/>
  <c r="G452" i="8" s="1"/>
  <c r="G450" i="8" s="1"/>
  <c r="G448" i="8"/>
  <c r="G441" i="8"/>
  <c r="G434" i="8"/>
  <c r="G433" i="8" s="1"/>
  <c r="G431" i="8"/>
  <c r="G430" i="8" s="1"/>
  <c r="G425" i="8"/>
  <c r="G424" i="8" s="1"/>
  <c r="G423" i="8" s="1"/>
  <c r="G421" i="8" s="1"/>
  <c r="G418" i="8"/>
  <c r="G414" i="8"/>
  <c r="G410" i="8"/>
  <c r="G407" i="8"/>
  <c r="G405" i="8"/>
  <c r="G403" i="8"/>
  <c r="G390" i="8"/>
  <c r="G383" i="8"/>
  <c r="G379" i="8" s="1"/>
  <c r="G378" i="8" s="1"/>
  <c r="G376" i="8" s="1"/>
  <c r="G367" i="8"/>
  <c r="G360" i="8"/>
  <c r="G356" i="8" s="1"/>
  <c r="G355" i="8" s="1"/>
  <c r="G353" i="8" s="1"/>
  <c r="G347" i="8"/>
  <c r="G346" i="8" s="1"/>
  <c r="G343" i="8"/>
  <c r="G341" i="8"/>
  <c r="G337" i="8"/>
  <c r="G333" i="8"/>
  <c r="G329" i="8"/>
  <c r="G327" i="8"/>
  <c r="G326" i="8"/>
  <c r="G319" i="8"/>
  <c r="G317" i="8"/>
  <c r="G312" i="8"/>
  <c r="G305" i="8"/>
  <c r="G301" i="8"/>
  <c r="G294" i="8"/>
  <c r="G292" i="8"/>
  <c r="G291" i="8" s="1"/>
  <c r="G281" i="8"/>
  <c r="G276" i="8"/>
  <c r="G269" i="8"/>
  <c r="G265" i="8"/>
  <c r="G264" i="8" s="1"/>
  <c r="G258" i="8"/>
  <c r="G256" i="8"/>
  <c r="G255" i="8" s="1"/>
  <c r="G248" i="8"/>
  <c r="G246" i="8"/>
  <c r="G241" i="8"/>
  <c r="G234" i="8"/>
  <c r="G230" i="8"/>
  <c r="G223" i="8"/>
  <c r="G218" i="8"/>
  <c r="G217" i="8" s="1"/>
  <c r="G185" i="8" s="1"/>
  <c r="G183" i="8" s="1"/>
  <c r="G209" i="8"/>
  <c r="G207" i="8"/>
  <c r="G201" i="8"/>
  <c r="G194" i="8"/>
  <c r="G190" i="8"/>
  <c r="G178" i="8"/>
  <c r="G177" i="8" s="1"/>
  <c r="G176" i="8" s="1"/>
  <c r="G174" i="8" s="1"/>
  <c r="G173" i="8" s="1"/>
  <c r="G171" i="8"/>
  <c r="G170" i="8" s="1"/>
  <c r="G169" i="8" s="1"/>
  <c r="G167" i="8" s="1"/>
  <c r="G165" i="8"/>
  <c r="G164" i="8" s="1"/>
  <c r="G163" i="8" s="1"/>
  <c r="G161" i="8" s="1"/>
  <c r="G158" i="8"/>
  <c r="G157" i="8" s="1"/>
  <c r="G156" i="8" s="1"/>
  <c r="G154" i="8" s="1"/>
  <c r="G151" i="8"/>
  <c r="G150" i="8" s="1"/>
  <c r="G149" i="8" s="1"/>
  <c r="G147" i="8" s="1"/>
  <c r="G146" i="8" s="1"/>
  <c r="G143" i="8"/>
  <c r="G142" i="8" s="1"/>
  <c r="G140" i="8"/>
  <c r="G138" i="8"/>
  <c r="G136" i="8"/>
  <c r="G129" i="8"/>
  <c r="G128" i="8" s="1"/>
  <c r="G126" i="8"/>
  <c r="G124" i="8"/>
  <c r="G122" i="8"/>
  <c r="G116" i="8"/>
  <c r="G115" i="8" s="1"/>
  <c r="G114" i="8" s="1"/>
  <c r="G112" i="8" s="1"/>
  <c r="G110" i="8"/>
  <c r="G109" i="8" s="1"/>
  <c r="G107" i="8" s="1"/>
  <c r="G105" i="8"/>
  <c r="G104" i="8" s="1"/>
  <c r="G102" i="8"/>
  <c r="G100" i="8"/>
  <c r="G93" i="8"/>
  <c r="G92" i="8" s="1"/>
  <c r="G91" i="8" s="1"/>
  <c r="G89" i="8" s="1"/>
  <c r="G87" i="8"/>
  <c r="G85" i="8"/>
  <c r="G84" i="8" s="1"/>
  <c r="G83" i="8"/>
  <c r="G81" i="8" s="1"/>
  <c r="G68" i="8"/>
  <c r="G67" i="8" s="1"/>
  <c r="G65" i="8" s="1"/>
  <c r="G61" i="8"/>
  <c r="G60" i="8" s="1"/>
  <c r="G58" i="8" s="1"/>
  <c r="G57" i="8" s="1"/>
  <c r="G55" i="8"/>
  <c r="G52" i="8"/>
  <c r="G50" i="8"/>
  <c r="G49" i="8" s="1"/>
  <c r="G44" i="8"/>
  <c r="G43" i="8" s="1"/>
  <c r="G41" i="8"/>
  <c r="G40" i="8" s="1"/>
  <c r="G34" i="8"/>
  <c r="G25" i="8"/>
  <c r="G18" i="8"/>
  <c r="G14" i="8"/>
  <c r="J8" i="8" l="1"/>
  <c r="G300" i="8"/>
  <c r="G298" i="8" s="1"/>
  <c r="G440" i="8"/>
  <c r="G439" i="8" s="1"/>
  <c r="G437" i="8" s="1"/>
  <c r="G262" i="8"/>
  <c r="G263" i="8"/>
  <c r="K67" i="3"/>
  <c r="K46" i="3" s="1"/>
  <c r="G99" i="8"/>
  <c r="G98" i="8" s="1"/>
  <c r="G96" i="8" s="1"/>
  <c r="G121" i="8"/>
  <c r="G120" i="8" s="1"/>
  <c r="G118" i="8" s="1"/>
  <c r="G135" i="8"/>
  <c r="G134" i="8" s="1"/>
  <c r="G132" i="8" s="1"/>
  <c r="G402" i="8"/>
  <c r="G229" i="8"/>
  <c r="G227" i="8" s="1"/>
  <c r="G336" i="8"/>
  <c r="G409" i="8"/>
  <c r="G429" i="8"/>
  <c r="G427" i="8" s="1"/>
  <c r="G48" i="8"/>
  <c r="G46" i="8" s="1"/>
  <c r="G13" i="8"/>
  <c r="G12" i="8" s="1"/>
  <c r="G10" i="8" s="1"/>
  <c r="G153" i="8"/>
  <c r="G504" i="8"/>
  <c r="G502" i="8" s="1"/>
  <c r="G299" i="8"/>
  <c r="G199" i="3"/>
  <c r="G198" i="3" s="1"/>
  <c r="G192" i="3"/>
  <c r="G185" i="3"/>
  <c r="G161" i="3"/>
  <c r="G138" i="3"/>
  <c r="J138" i="3"/>
  <c r="G92" i="3"/>
  <c r="G64" i="8" l="1"/>
  <c r="G401" i="8"/>
  <c r="G399" i="8" s="1"/>
  <c r="G181" i="8" s="1"/>
  <c r="G8" i="8" s="1"/>
  <c r="G9" i="8"/>
  <c r="G228" i="8"/>
  <c r="C517" i="8"/>
  <c r="C511" i="8"/>
  <c r="C500" i="8"/>
  <c r="C497" i="8" s="1"/>
  <c r="E478" i="8"/>
  <c r="E476" i="8" s="1"/>
  <c r="F478" i="8"/>
  <c r="F476" i="8" s="1"/>
  <c r="C479" i="8"/>
  <c r="C478" i="8" s="1"/>
  <c r="C476" i="8" s="1"/>
  <c r="C474" i="8"/>
  <c r="C461" i="8"/>
  <c r="C448" i="8"/>
  <c r="C431" i="8"/>
  <c r="C434" i="8"/>
  <c r="C425" i="8"/>
  <c r="C403" i="8"/>
  <c r="C410" i="8"/>
  <c r="C407" i="8"/>
  <c r="C364" i="8"/>
  <c r="C357" i="8"/>
  <c r="C349" i="8"/>
  <c r="C347" i="8"/>
  <c r="C343" i="8"/>
  <c r="C341" i="8"/>
  <c r="C265" i="8"/>
  <c r="C241" i="8"/>
  <c r="E234" i="8"/>
  <c r="C230" i="8"/>
  <c r="C178" i="8"/>
  <c r="C136" i="8"/>
  <c r="C138" i="8"/>
  <c r="C140" i="8"/>
  <c r="E110" i="8"/>
  <c r="E109" i="8" s="1"/>
  <c r="E107" i="8" s="1"/>
  <c r="F110" i="8"/>
  <c r="F109" i="8" s="1"/>
  <c r="F107" i="8" s="1"/>
  <c r="C110" i="8"/>
  <c r="C109" i="8" s="1"/>
  <c r="C107" i="8" s="1"/>
  <c r="N199" i="3" l="1"/>
  <c r="N198" i="3" s="1"/>
  <c r="N197" i="3" s="1"/>
  <c r="N192" i="3"/>
  <c r="N191" i="3" s="1"/>
  <c r="N185" i="3"/>
  <c r="N181" i="3"/>
  <c r="N176" i="3"/>
  <c r="N175" i="3" s="1"/>
  <c r="N174" i="3" s="1"/>
  <c r="N170" i="3"/>
  <c r="N169" i="3" s="1"/>
  <c r="N168" i="3" s="1"/>
  <c r="N160" i="3"/>
  <c r="N152" i="3"/>
  <c r="N147" i="3"/>
  <c r="N135" i="3"/>
  <c r="N134" i="3" s="1"/>
  <c r="N128" i="3"/>
  <c r="N123" i="3"/>
  <c r="N120" i="3"/>
  <c r="N109" i="3"/>
  <c r="N103" i="3"/>
  <c r="N99" i="3"/>
  <c r="N95" i="3"/>
  <c r="N92" i="3"/>
  <c r="N88" i="3"/>
  <c r="N83" i="3"/>
  <c r="N78" i="3"/>
  <c r="N76" i="3"/>
  <c r="N58" i="3"/>
  <c r="N57" i="3" s="1"/>
  <c r="N55" i="3"/>
  <c r="N53" i="3"/>
  <c r="N49" i="3"/>
  <c r="O49" i="3" s="1"/>
  <c r="J185" i="3"/>
  <c r="N159" i="3" l="1"/>
  <c r="O159" i="3" s="1"/>
  <c r="O160" i="3"/>
  <c r="N62" i="3"/>
  <c r="O62" i="3" s="1"/>
  <c r="O63" i="3"/>
  <c r="N68" i="3"/>
  <c r="N137" i="3"/>
  <c r="N105" i="3"/>
  <c r="N180" i="3"/>
  <c r="N179" i="3" s="1"/>
  <c r="N82" i="3"/>
  <c r="N48" i="3"/>
  <c r="R10" i="1"/>
  <c r="N47" i="3" l="1"/>
  <c r="O47" i="3" s="1"/>
  <c r="O48" i="3"/>
  <c r="N39" i="3"/>
  <c r="N35" i="3"/>
  <c r="N31" i="3"/>
  <c r="O31" i="3" s="1"/>
  <c r="N28" i="3"/>
  <c r="N15" i="3"/>
  <c r="F343" i="8"/>
  <c r="F25" i="8"/>
  <c r="F18" i="8"/>
  <c r="N46" i="3" l="1"/>
  <c r="O46" i="3" s="1"/>
  <c r="N34" i="3"/>
  <c r="O34" i="3" s="1"/>
  <c r="O35" i="3"/>
  <c r="N11" i="3"/>
  <c r="O11" i="3" s="1"/>
  <c r="O15" i="3"/>
  <c r="N38" i="3"/>
  <c r="O39" i="3"/>
  <c r="N27" i="3"/>
  <c r="O28" i="3"/>
  <c r="N30" i="3"/>
  <c r="G69" i="3"/>
  <c r="G152" i="3"/>
  <c r="G99" i="3"/>
  <c r="G95" i="3"/>
  <c r="G83" i="3"/>
  <c r="N26" i="3" l="1"/>
  <c r="O26" i="3" s="1"/>
  <c r="O27" i="3"/>
  <c r="O30" i="3"/>
  <c r="N37" i="3"/>
  <c r="O37" i="3" s="1"/>
  <c r="O38" i="3"/>
  <c r="C264" i="8"/>
  <c r="C248" i="8"/>
  <c r="N10" i="3" l="1"/>
  <c r="O10" i="3" s="1"/>
  <c r="C337" i="8"/>
  <c r="O171" i="8"/>
  <c r="O170" i="8" s="1"/>
  <c r="O169" i="8" s="1"/>
  <c r="O167" i="8" s="1"/>
  <c r="N171" i="8"/>
  <c r="N170" i="8" s="1"/>
  <c r="N169" i="8" s="1"/>
  <c r="N167" i="8" s="1"/>
  <c r="M171" i="8"/>
  <c r="M170" i="8" s="1"/>
  <c r="M169" i="8" s="1"/>
  <c r="M167" i="8" s="1"/>
  <c r="L171" i="8"/>
  <c r="L170" i="8" s="1"/>
  <c r="L169" i="8" s="1"/>
  <c r="L167" i="8" s="1"/>
  <c r="F171" i="8"/>
  <c r="F170" i="8" s="1"/>
  <c r="F169" i="8" s="1"/>
  <c r="F167" i="8" s="1"/>
  <c r="E171" i="8"/>
  <c r="E170" i="8" s="1"/>
  <c r="E169" i="8" s="1"/>
  <c r="E167" i="8" s="1"/>
  <c r="D171" i="8"/>
  <c r="D170" i="8" s="1"/>
  <c r="D169" i="8" s="1"/>
  <c r="D167" i="8" s="1"/>
  <c r="C171" i="8"/>
  <c r="C170" i="8" s="1"/>
  <c r="C169" i="8" s="1"/>
  <c r="C167" i="8" s="1"/>
  <c r="C41" i="8" l="1"/>
  <c r="C50" i="8"/>
  <c r="C18" i="8"/>
  <c r="J198" i="3"/>
  <c r="J197" i="3" s="1"/>
  <c r="J192" i="3"/>
  <c r="J191" i="3" s="1"/>
  <c r="J181" i="3"/>
  <c r="J180" i="3" s="1"/>
  <c r="J179" i="3" s="1"/>
  <c r="J176" i="3"/>
  <c r="J175" i="3" s="1"/>
  <c r="J174" i="3" s="1"/>
  <c r="J170" i="3"/>
  <c r="J169" i="3" s="1"/>
  <c r="J168" i="3" s="1"/>
  <c r="J161" i="3"/>
  <c r="J160" i="3" s="1"/>
  <c r="J159" i="3" s="1"/>
  <c r="J152" i="3"/>
  <c r="J147" i="3"/>
  <c r="J145" i="3"/>
  <c r="J142" i="3"/>
  <c r="J135" i="3"/>
  <c r="J134" i="3" s="1"/>
  <c r="J128" i="3"/>
  <c r="J126" i="3"/>
  <c r="J123" i="3"/>
  <c r="J120" i="3"/>
  <c r="J117" i="3"/>
  <c r="J109" i="3"/>
  <c r="J106" i="3"/>
  <c r="J103" i="3"/>
  <c r="J99" i="3"/>
  <c r="J95" i="3"/>
  <c r="J92" i="3"/>
  <c r="J88" i="3"/>
  <c r="J83" i="3"/>
  <c r="J78" i="3"/>
  <c r="J76" i="3"/>
  <c r="J69" i="3"/>
  <c r="J63" i="3"/>
  <c r="J62" i="3" s="1"/>
  <c r="J58" i="3"/>
  <c r="J57" i="3" s="1"/>
  <c r="J55" i="3"/>
  <c r="J53" i="3"/>
  <c r="J49" i="3"/>
  <c r="J39" i="3"/>
  <c r="J38" i="3" s="1"/>
  <c r="J37" i="3" s="1"/>
  <c r="J35" i="3"/>
  <c r="J34" i="3" s="1"/>
  <c r="J32" i="3"/>
  <c r="J31" i="3" s="1"/>
  <c r="J28" i="3"/>
  <c r="J27" i="3" s="1"/>
  <c r="J26" i="3" s="1"/>
  <c r="J15" i="3"/>
  <c r="J11" i="3" s="1"/>
  <c r="F527" i="8"/>
  <c r="F526" i="8" s="1"/>
  <c r="F525" i="8" s="1"/>
  <c r="F523" i="8" s="1"/>
  <c r="F521" i="8"/>
  <c r="F520" i="8" s="1"/>
  <c r="F519" i="8" s="1"/>
  <c r="F517" i="8"/>
  <c r="F516" i="8" s="1"/>
  <c r="F515" i="8" s="1"/>
  <c r="F511" i="8"/>
  <c r="F510" i="8" s="1"/>
  <c r="F508" i="8"/>
  <c r="F506" i="8"/>
  <c r="F500" i="8"/>
  <c r="F497" i="8" s="1"/>
  <c r="F496" i="8" s="1"/>
  <c r="F494" i="8" s="1"/>
  <c r="F492" i="8"/>
  <c r="F491" i="8" s="1"/>
  <c r="F490" i="8" s="1"/>
  <c r="F488" i="8" s="1"/>
  <c r="F486" i="8"/>
  <c r="F485" i="8" s="1"/>
  <c r="F484" i="8" s="1"/>
  <c r="F482" i="8" s="1"/>
  <c r="F474" i="8"/>
  <c r="F467" i="8"/>
  <c r="F461" i="8"/>
  <c r="F454" i="8"/>
  <c r="F448" i="8"/>
  <c r="F441" i="8"/>
  <c r="F434" i="8"/>
  <c r="F433" i="8" s="1"/>
  <c r="F431" i="8"/>
  <c r="F430" i="8" s="1"/>
  <c r="F425" i="8"/>
  <c r="F424" i="8" s="1"/>
  <c r="F423" i="8" s="1"/>
  <c r="F421" i="8" s="1"/>
  <c r="F418" i="8"/>
  <c r="F414" i="8"/>
  <c r="F410" i="8"/>
  <c r="F407" i="8"/>
  <c r="F405" i="8"/>
  <c r="F403" i="8"/>
  <c r="F390" i="8"/>
  <c r="F383" i="8"/>
  <c r="F379" i="8" s="1"/>
  <c r="F378" i="8" s="1"/>
  <c r="F376" i="8" s="1"/>
  <c r="F367" i="8"/>
  <c r="F360" i="8"/>
  <c r="F356" i="8" s="1"/>
  <c r="F355" i="8" s="1"/>
  <c r="F353" i="8" s="1"/>
  <c r="F349" i="8"/>
  <c r="F347" i="8"/>
  <c r="F341" i="8"/>
  <c r="F337" i="8"/>
  <c r="F329" i="8"/>
  <c r="F327" i="8"/>
  <c r="F326" i="8" s="1"/>
  <c r="F319" i="8"/>
  <c r="F317" i="8"/>
  <c r="F312" i="8"/>
  <c r="F305" i="8"/>
  <c r="F301" i="8"/>
  <c r="F294" i="8"/>
  <c r="F292" i="8"/>
  <c r="F291" i="8" s="1"/>
  <c r="F283" i="8"/>
  <c r="F281" i="8"/>
  <c r="F276" i="8"/>
  <c r="F269" i="8"/>
  <c r="F265" i="8"/>
  <c r="F258" i="8"/>
  <c r="F256" i="8"/>
  <c r="F255" i="8" s="1"/>
  <c r="F248" i="8"/>
  <c r="F246" i="8"/>
  <c r="F241" i="8"/>
  <c r="F234" i="8"/>
  <c r="F230" i="8"/>
  <c r="F223" i="8"/>
  <c r="F218" i="8"/>
  <c r="F217" i="8" s="1"/>
  <c r="F209" i="8"/>
  <c r="F207" i="8"/>
  <c r="F201" i="8"/>
  <c r="F194" i="8"/>
  <c r="F190" i="8"/>
  <c r="F178" i="8"/>
  <c r="F177" i="8" s="1"/>
  <c r="F176" i="8" s="1"/>
  <c r="F174" i="8" s="1"/>
  <c r="F173" i="8" s="1"/>
  <c r="F165" i="8"/>
  <c r="F164" i="8" s="1"/>
  <c r="F163" i="8" s="1"/>
  <c r="F161" i="8" s="1"/>
  <c r="F158" i="8"/>
  <c r="F157" i="8" s="1"/>
  <c r="F156" i="8" s="1"/>
  <c r="F154" i="8" s="1"/>
  <c r="F151" i="8"/>
  <c r="F150" i="8" s="1"/>
  <c r="F149" i="8" s="1"/>
  <c r="F147" i="8" s="1"/>
  <c r="F146" i="8" s="1"/>
  <c r="F143" i="8"/>
  <c r="F142" i="8" s="1"/>
  <c r="F140" i="8"/>
  <c r="F138" i="8"/>
  <c r="F136" i="8"/>
  <c r="F129" i="8"/>
  <c r="F128" i="8" s="1"/>
  <c r="F126" i="8"/>
  <c r="F124" i="8"/>
  <c r="F122" i="8"/>
  <c r="F116" i="8"/>
  <c r="F115" i="8" s="1"/>
  <c r="F114" i="8" s="1"/>
  <c r="F112" i="8" s="1"/>
  <c r="F105" i="8"/>
  <c r="F104" i="8" s="1"/>
  <c r="F102" i="8"/>
  <c r="F100" i="8"/>
  <c r="F93" i="8"/>
  <c r="F92" i="8" s="1"/>
  <c r="F91" i="8" s="1"/>
  <c r="F89" i="8" s="1"/>
  <c r="F87" i="8"/>
  <c r="F85" i="8"/>
  <c r="F84" i="8" s="1"/>
  <c r="F83" i="8"/>
  <c r="F81" i="8" s="1"/>
  <c r="F68" i="8"/>
  <c r="F67" i="8" s="1"/>
  <c r="F65" i="8" s="1"/>
  <c r="F61" i="8"/>
  <c r="F60" i="8" s="1"/>
  <c r="F58" i="8" s="1"/>
  <c r="F57" i="8" s="1"/>
  <c r="F55" i="8"/>
  <c r="F52" i="8"/>
  <c r="F50" i="8"/>
  <c r="F49" i="8" s="1"/>
  <c r="F44" i="8"/>
  <c r="F43" i="8" s="1"/>
  <c r="F41" i="8"/>
  <c r="F40" i="8" s="1"/>
  <c r="F34" i="8"/>
  <c r="F14" i="8"/>
  <c r="D14" i="8"/>
  <c r="D18" i="8"/>
  <c r="D25" i="8"/>
  <c r="D34" i="8"/>
  <c r="D41" i="8"/>
  <c r="D40" i="8" s="1"/>
  <c r="D44" i="8"/>
  <c r="D43" i="8" s="1"/>
  <c r="D50" i="8"/>
  <c r="D52" i="8"/>
  <c r="D55" i="8"/>
  <c r="D62" i="8"/>
  <c r="D61" i="8" s="1"/>
  <c r="D60" i="8" s="1"/>
  <c r="D58" i="8" s="1"/>
  <c r="D57" i="8" s="1"/>
  <c r="D69" i="8"/>
  <c r="D73" i="8"/>
  <c r="D77" i="8"/>
  <c r="D83" i="8"/>
  <c r="D81" i="8" s="1"/>
  <c r="D85" i="8"/>
  <c r="D84" i="8" s="1"/>
  <c r="D87" i="8"/>
  <c r="D93" i="8"/>
  <c r="D92" i="8" s="1"/>
  <c r="D91" i="8" s="1"/>
  <c r="D89" i="8" s="1"/>
  <c r="D100" i="8"/>
  <c r="D102" i="8"/>
  <c r="D105" i="8"/>
  <c r="D104" i="8" s="1"/>
  <c r="D116" i="8"/>
  <c r="D115" i="8" s="1"/>
  <c r="D114" i="8" s="1"/>
  <c r="D112" i="8" s="1"/>
  <c r="D111" i="8" s="1"/>
  <c r="D110" i="8" s="1"/>
  <c r="D109" i="8" s="1"/>
  <c r="D107" i="8" s="1"/>
  <c r="D122" i="8"/>
  <c r="D124" i="8"/>
  <c r="D126" i="8"/>
  <c r="D129" i="8"/>
  <c r="D128" i="8" s="1"/>
  <c r="D136" i="8"/>
  <c r="D138" i="8"/>
  <c r="D140" i="8"/>
  <c r="D143" i="8"/>
  <c r="D142" i="8" s="1"/>
  <c r="D151" i="8"/>
  <c r="D150" i="8" s="1"/>
  <c r="D149" i="8" s="1"/>
  <c r="D147" i="8" s="1"/>
  <c r="D146" i="8" s="1"/>
  <c r="D158" i="8"/>
  <c r="D157" i="8" s="1"/>
  <c r="D156" i="8" s="1"/>
  <c r="D154" i="8" s="1"/>
  <c r="D165" i="8"/>
  <c r="D164" i="8" s="1"/>
  <c r="D163" i="8" s="1"/>
  <c r="D161" i="8" s="1"/>
  <c r="D178" i="8"/>
  <c r="D177" i="8" s="1"/>
  <c r="D176" i="8" s="1"/>
  <c r="D174" i="8" s="1"/>
  <c r="D173" i="8" s="1"/>
  <c r="D190" i="8"/>
  <c r="D194" i="8"/>
  <c r="D201" i="8"/>
  <c r="D207" i="8"/>
  <c r="D209" i="8"/>
  <c r="D230" i="8"/>
  <c r="D234" i="8"/>
  <c r="D241" i="8"/>
  <c r="D246" i="8"/>
  <c r="D248" i="8"/>
  <c r="D265" i="8"/>
  <c r="D269" i="8"/>
  <c r="D276" i="8"/>
  <c r="D281" i="8"/>
  <c r="D283" i="8"/>
  <c r="D301" i="8"/>
  <c r="D305" i="8"/>
  <c r="D312" i="8"/>
  <c r="D317" i="8"/>
  <c r="D319" i="8"/>
  <c r="D337" i="8"/>
  <c r="D341" i="8"/>
  <c r="D343" i="8"/>
  <c r="D347" i="8"/>
  <c r="D349" i="8"/>
  <c r="D360" i="8"/>
  <c r="D356" i="8" s="1"/>
  <c r="D355" i="8" s="1"/>
  <c r="D353" i="8" s="1"/>
  <c r="D367" i="8"/>
  <c r="D383" i="8"/>
  <c r="D379" i="8" s="1"/>
  <c r="D378" i="8" s="1"/>
  <c r="D376" i="8" s="1"/>
  <c r="D390" i="8"/>
  <c r="D403" i="8"/>
  <c r="D405" i="8"/>
  <c r="D410" i="8"/>
  <c r="D414" i="8"/>
  <c r="D418" i="8"/>
  <c r="D425" i="8"/>
  <c r="D424" i="8" s="1"/>
  <c r="D423" i="8" s="1"/>
  <c r="D421" i="8" s="1"/>
  <c r="D431" i="8"/>
  <c r="D430" i="8" s="1"/>
  <c r="D434" i="8"/>
  <c r="D433" i="8" s="1"/>
  <c r="D441" i="8"/>
  <c r="D448" i="8"/>
  <c r="D454" i="8"/>
  <c r="D461" i="8"/>
  <c r="D467" i="8"/>
  <c r="D474" i="8"/>
  <c r="D486" i="8"/>
  <c r="D485" i="8" s="1"/>
  <c r="D484" i="8" s="1"/>
  <c r="D482" i="8" s="1"/>
  <c r="D480" i="8" s="1"/>
  <c r="D492" i="8"/>
  <c r="D491" i="8" s="1"/>
  <c r="D490" i="8" s="1"/>
  <c r="D488" i="8" s="1"/>
  <c r="D497" i="8"/>
  <c r="D496" i="8" s="1"/>
  <c r="D494" i="8" s="1"/>
  <c r="D500" i="8"/>
  <c r="D506" i="8"/>
  <c r="D508" i="8"/>
  <c r="D511" i="8"/>
  <c r="D510" i="8" s="1"/>
  <c r="D517" i="8"/>
  <c r="D516" i="8" s="1"/>
  <c r="D515" i="8" s="1"/>
  <c r="D521" i="8"/>
  <c r="D520" i="8" s="1"/>
  <c r="D519" i="8" s="1"/>
  <c r="D527" i="8"/>
  <c r="D526" i="8" s="1"/>
  <c r="D525" i="8" s="1"/>
  <c r="D523" i="8" s="1"/>
  <c r="D479" i="8" l="1"/>
  <c r="D478" i="8" s="1"/>
  <c r="D476" i="8" s="1"/>
  <c r="J48" i="3"/>
  <c r="J47" i="3" s="1"/>
  <c r="F513" i="8"/>
  <c r="D49" i="8"/>
  <c r="D48" i="8" s="1"/>
  <c r="D46" i="8" s="1"/>
  <c r="F346" i="8"/>
  <c r="F409" i="8"/>
  <c r="J137" i="3"/>
  <c r="F505" i="8"/>
  <c r="F504" i="8" s="1"/>
  <c r="F502" i="8" s="1"/>
  <c r="D409" i="8"/>
  <c r="D99" i="8"/>
  <c r="D98" i="8" s="1"/>
  <c r="D96" i="8" s="1"/>
  <c r="F440" i="8"/>
  <c r="F439" i="8" s="1"/>
  <c r="F437" i="8" s="1"/>
  <c r="J105" i="3"/>
  <c r="J82" i="3"/>
  <c r="J68" i="3"/>
  <c r="J30" i="3"/>
  <c r="J10" i="3" s="1"/>
  <c r="F263" i="8"/>
  <c r="D466" i="8"/>
  <c r="D465" i="8" s="1"/>
  <c r="D463" i="8" s="1"/>
  <c r="D440" i="8"/>
  <c r="D439" i="8" s="1"/>
  <c r="D437" i="8" s="1"/>
  <c r="D402" i="8"/>
  <c r="D68" i="8"/>
  <c r="D67" i="8" s="1"/>
  <c r="D65" i="8" s="1"/>
  <c r="F300" i="8"/>
  <c r="F299" i="8" s="1"/>
  <c r="F336" i="8"/>
  <c r="F333" i="8" s="1"/>
  <c r="F402" i="8"/>
  <c r="F453" i="8"/>
  <c r="F452" i="8" s="1"/>
  <c r="F450" i="8" s="1"/>
  <c r="D336" i="8"/>
  <c r="D189" i="8"/>
  <c r="D185" i="8" s="1"/>
  <c r="D183" i="8" s="1"/>
  <c r="F429" i="8"/>
  <c r="F427" i="8" s="1"/>
  <c r="D505" i="8"/>
  <c r="D504" i="8" s="1"/>
  <c r="D502" i="8" s="1"/>
  <c r="D453" i="8"/>
  <c r="D452" i="8" s="1"/>
  <c r="D450" i="8" s="1"/>
  <c r="F99" i="8"/>
  <c r="F98" i="8" s="1"/>
  <c r="F96" i="8" s="1"/>
  <c r="F466" i="8"/>
  <c r="F465" i="8" s="1"/>
  <c r="F463" i="8" s="1"/>
  <c r="F229" i="8"/>
  <c r="F228" i="8" s="1"/>
  <c r="F135" i="8"/>
  <c r="F134" i="8" s="1"/>
  <c r="F132" i="8" s="1"/>
  <c r="F121" i="8"/>
  <c r="F120" i="8" s="1"/>
  <c r="F118" i="8" s="1"/>
  <c r="F48" i="8"/>
  <c r="F46" i="8" s="1"/>
  <c r="F13" i="8"/>
  <c r="F12" i="8" s="1"/>
  <c r="F10" i="8" s="1"/>
  <c r="F153" i="8"/>
  <c r="D513" i="8"/>
  <c r="D346" i="8"/>
  <c r="D300" i="8"/>
  <c r="D299" i="8" s="1"/>
  <c r="D429" i="8"/>
  <c r="D427" i="8" s="1"/>
  <c r="D264" i="8"/>
  <c r="D263" i="8" s="1"/>
  <c r="D135" i="8"/>
  <c r="D134" i="8" s="1"/>
  <c r="D132" i="8" s="1"/>
  <c r="D121" i="8"/>
  <c r="D120" i="8" s="1"/>
  <c r="D118" i="8" s="1"/>
  <c r="D229" i="8"/>
  <c r="D228" i="8" s="1"/>
  <c r="D13" i="8"/>
  <c r="D12" i="8" s="1"/>
  <c r="D10" i="8" s="1"/>
  <c r="D153" i="8"/>
  <c r="E14" i="8"/>
  <c r="L14" i="8"/>
  <c r="M14" i="8"/>
  <c r="N14" i="8"/>
  <c r="O14" i="8"/>
  <c r="C16" i="8"/>
  <c r="C17" i="8"/>
  <c r="E18" i="8"/>
  <c r="L18" i="8"/>
  <c r="M18" i="8"/>
  <c r="N18" i="8"/>
  <c r="O18" i="8"/>
  <c r="L25" i="8"/>
  <c r="M25" i="8"/>
  <c r="N25" i="8"/>
  <c r="O25" i="8"/>
  <c r="C29" i="8"/>
  <c r="C25" i="8" s="1"/>
  <c r="E34" i="8"/>
  <c r="L34" i="8"/>
  <c r="M34" i="8"/>
  <c r="N34" i="8"/>
  <c r="O34" i="8"/>
  <c r="C36" i="8"/>
  <c r="C34" i="8" s="1"/>
  <c r="E41" i="8"/>
  <c r="E40" i="8" s="1"/>
  <c r="L41" i="8"/>
  <c r="L40" i="8" s="1"/>
  <c r="M41" i="8"/>
  <c r="M40" i="8" s="1"/>
  <c r="N41" i="8"/>
  <c r="N40" i="8" s="1"/>
  <c r="O41" i="8"/>
  <c r="O40" i="8" s="1"/>
  <c r="E44" i="8"/>
  <c r="E43" i="8" s="1"/>
  <c r="L44" i="8"/>
  <c r="L43" i="8" s="1"/>
  <c r="M44" i="8"/>
  <c r="M43" i="8" s="1"/>
  <c r="N44" i="8"/>
  <c r="N43" i="8" s="1"/>
  <c r="O44" i="8"/>
  <c r="O43" i="8" s="1"/>
  <c r="C45" i="8"/>
  <c r="E50" i="8"/>
  <c r="E49" i="8" s="1"/>
  <c r="L50" i="8"/>
  <c r="L49" i="8" s="1"/>
  <c r="M50" i="8"/>
  <c r="M49" i="8" s="1"/>
  <c r="N50" i="8"/>
  <c r="N49" i="8" s="1"/>
  <c r="O50" i="8"/>
  <c r="O49" i="8" s="1"/>
  <c r="E52" i="8"/>
  <c r="L52" i="8"/>
  <c r="M52" i="8"/>
  <c r="N52" i="8"/>
  <c r="O52" i="8"/>
  <c r="C54" i="8"/>
  <c r="C52" i="8" s="1"/>
  <c r="C49" i="8" s="1"/>
  <c r="C48" i="8" s="1"/>
  <c r="C46" i="8" s="1"/>
  <c r="C55" i="8"/>
  <c r="E55" i="8"/>
  <c r="L55" i="8"/>
  <c r="M55" i="8"/>
  <c r="N55" i="8"/>
  <c r="O55" i="8"/>
  <c r="E61" i="8"/>
  <c r="E60" i="8" s="1"/>
  <c r="E58" i="8" s="1"/>
  <c r="E57" i="8" s="1"/>
  <c r="L61" i="8"/>
  <c r="L60" i="8" s="1"/>
  <c r="L58" i="8" s="1"/>
  <c r="L57" i="8" s="1"/>
  <c r="M61" i="8"/>
  <c r="M60" i="8" s="1"/>
  <c r="M58" i="8" s="1"/>
  <c r="M57" i="8" s="1"/>
  <c r="N61" i="8"/>
  <c r="N60" i="8" s="1"/>
  <c r="N58" i="8" s="1"/>
  <c r="N57" i="8" s="1"/>
  <c r="O61" i="8"/>
  <c r="O60" i="8" s="1"/>
  <c r="O58" i="8" s="1"/>
  <c r="O57" i="8" s="1"/>
  <c r="C63" i="8"/>
  <c r="C62" i="8" s="1"/>
  <c r="C61" i="8" s="1"/>
  <c r="C60" i="8" s="1"/>
  <c r="C58" i="8" s="1"/>
  <c r="C57" i="8" s="1"/>
  <c r="E68" i="8"/>
  <c r="E67" i="8" s="1"/>
  <c r="E65" i="8" s="1"/>
  <c r="C70" i="8"/>
  <c r="C71" i="8"/>
  <c r="C72" i="8"/>
  <c r="C73" i="8"/>
  <c r="C74" i="8"/>
  <c r="C75" i="8"/>
  <c r="C76" i="8"/>
  <c r="C77" i="8"/>
  <c r="C78" i="8"/>
  <c r="L79" i="8"/>
  <c r="L68" i="8" s="1"/>
  <c r="L67" i="8" s="1"/>
  <c r="L65" i="8" s="1"/>
  <c r="M79" i="8"/>
  <c r="M68" i="8" s="1"/>
  <c r="M67" i="8" s="1"/>
  <c r="M65" i="8" s="1"/>
  <c r="N79" i="8"/>
  <c r="N68" i="8" s="1"/>
  <c r="N67" i="8" s="1"/>
  <c r="N65" i="8" s="1"/>
  <c r="O79" i="8"/>
  <c r="O68" i="8" s="1"/>
  <c r="O67" i="8" s="1"/>
  <c r="O65" i="8" s="1"/>
  <c r="C83" i="8"/>
  <c r="C81" i="8" s="1"/>
  <c r="E83" i="8"/>
  <c r="E81" i="8" s="1"/>
  <c r="E85" i="8"/>
  <c r="E84" i="8" s="1"/>
  <c r="L85" i="8"/>
  <c r="L84" i="8" s="1"/>
  <c r="L83" i="8" s="1"/>
  <c r="L81" i="8" s="1"/>
  <c r="M85" i="8"/>
  <c r="M84" i="8" s="1"/>
  <c r="M83" i="8" s="1"/>
  <c r="M81" i="8" s="1"/>
  <c r="N85" i="8"/>
  <c r="N84" i="8" s="1"/>
  <c r="N83" i="8" s="1"/>
  <c r="N81" i="8" s="1"/>
  <c r="O85" i="8"/>
  <c r="O84" i="8" s="1"/>
  <c r="O83" i="8" s="1"/>
  <c r="O81" i="8" s="1"/>
  <c r="C86" i="8"/>
  <c r="C85" i="8" s="1"/>
  <c r="C84" i="8" s="1"/>
  <c r="E87" i="8"/>
  <c r="C93" i="8"/>
  <c r="C92" i="8" s="1"/>
  <c r="C91" i="8" s="1"/>
  <c r="C89" i="8" s="1"/>
  <c r="E93" i="8"/>
  <c r="E92" i="8" s="1"/>
  <c r="E91" i="8" s="1"/>
  <c r="E89" i="8" s="1"/>
  <c r="L93" i="8"/>
  <c r="L92" i="8" s="1"/>
  <c r="L91" i="8" s="1"/>
  <c r="L89" i="8" s="1"/>
  <c r="M93" i="8"/>
  <c r="M92" i="8" s="1"/>
  <c r="M91" i="8" s="1"/>
  <c r="M89" i="8" s="1"/>
  <c r="N93" i="8"/>
  <c r="N92" i="8" s="1"/>
  <c r="N91" i="8" s="1"/>
  <c r="N89" i="8" s="1"/>
  <c r="O93" i="8"/>
  <c r="O92" i="8" s="1"/>
  <c r="O91" i="8" s="1"/>
  <c r="O89" i="8" s="1"/>
  <c r="C100" i="8"/>
  <c r="E100" i="8"/>
  <c r="L100" i="8"/>
  <c r="M100" i="8"/>
  <c r="N100" i="8"/>
  <c r="O100" i="8"/>
  <c r="C102" i="8"/>
  <c r="E102" i="8"/>
  <c r="L102" i="8"/>
  <c r="M102" i="8"/>
  <c r="N102" i="8"/>
  <c r="O102" i="8"/>
  <c r="C104" i="8"/>
  <c r="E105" i="8"/>
  <c r="E104" i="8" s="1"/>
  <c r="L105" i="8"/>
  <c r="L104" i="8" s="1"/>
  <c r="M105" i="8"/>
  <c r="M104" i="8" s="1"/>
  <c r="N105" i="8"/>
  <c r="N104" i="8" s="1"/>
  <c r="O105" i="8"/>
  <c r="O104" i="8" s="1"/>
  <c r="C115" i="8"/>
  <c r="C114" i="8" s="1"/>
  <c r="C112" i="8" s="1"/>
  <c r="E116" i="8"/>
  <c r="E115" i="8" s="1"/>
  <c r="E114" i="8" s="1"/>
  <c r="E112" i="8" s="1"/>
  <c r="L116" i="8"/>
  <c r="L115" i="8" s="1"/>
  <c r="L114" i="8" s="1"/>
  <c r="L112" i="8" s="1"/>
  <c r="L111" i="8" s="1"/>
  <c r="L110" i="8" s="1"/>
  <c r="L109" i="8" s="1"/>
  <c r="L107" i="8" s="1"/>
  <c r="M116" i="8"/>
  <c r="M115" i="8" s="1"/>
  <c r="M114" i="8" s="1"/>
  <c r="M112" i="8" s="1"/>
  <c r="M111" i="8" s="1"/>
  <c r="M110" i="8" s="1"/>
  <c r="M109" i="8" s="1"/>
  <c r="M107" i="8" s="1"/>
  <c r="N116" i="8"/>
  <c r="N115" i="8" s="1"/>
  <c r="N114" i="8" s="1"/>
  <c r="N112" i="8" s="1"/>
  <c r="N111" i="8" s="1"/>
  <c r="N110" i="8" s="1"/>
  <c r="N109" i="8" s="1"/>
  <c r="N107" i="8" s="1"/>
  <c r="O116" i="8"/>
  <c r="O115" i="8" s="1"/>
  <c r="O114" i="8" s="1"/>
  <c r="O112" i="8" s="1"/>
  <c r="O111" i="8" s="1"/>
  <c r="O110" i="8" s="1"/>
  <c r="O109" i="8" s="1"/>
  <c r="O107" i="8" s="1"/>
  <c r="C121" i="8"/>
  <c r="E122" i="8"/>
  <c r="L122" i="8"/>
  <c r="M122" i="8"/>
  <c r="N122" i="8"/>
  <c r="O122" i="8"/>
  <c r="E124" i="8"/>
  <c r="L124" i="8"/>
  <c r="M124" i="8"/>
  <c r="N124" i="8"/>
  <c r="O124" i="8"/>
  <c r="E126" i="8"/>
  <c r="L126" i="8"/>
  <c r="M126" i="8"/>
  <c r="N126" i="8"/>
  <c r="O126" i="8"/>
  <c r="C128" i="8"/>
  <c r="E129" i="8"/>
  <c r="E128" i="8" s="1"/>
  <c r="L129" i="8"/>
  <c r="L128" i="8" s="1"/>
  <c r="M129" i="8"/>
  <c r="M128" i="8" s="1"/>
  <c r="N129" i="8"/>
  <c r="N128" i="8" s="1"/>
  <c r="O129" i="8"/>
  <c r="O128" i="8" s="1"/>
  <c r="C135" i="8"/>
  <c r="E136" i="8"/>
  <c r="L136" i="8"/>
  <c r="M136" i="8"/>
  <c r="N136" i="8"/>
  <c r="O136" i="8"/>
  <c r="E138" i="8"/>
  <c r="L138" i="8"/>
  <c r="M138" i="8"/>
  <c r="N138" i="8"/>
  <c r="O138" i="8"/>
  <c r="E140" i="8"/>
  <c r="L140" i="8"/>
  <c r="M140" i="8"/>
  <c r="N140" i="8"/>
  <c r="O140" i="8"/>
  <c r="E143" i="8"/>
  <c r="E142" i="8" s="1"/>
  <c r="L143" i="8"/>
  <c r="L142" i="8" s="1"/>
  <c r="M143" i="8"/>
  <c r="M142" i="8" s="1"/>
  <c r="N143" i="8"/>
  <c r="N142" i="8" s="1"/>
  <c r="O143" i="8"/>
  <c r="O142" i="8" s="1"/>
  <c r="C143" i="8"/>
  <c r="C142" i="8" s="1"/>
  <c r="C150" i="8"/>
  <c r="C149" i="8" s="1"/>
  <c r="C147" i="8" s="1"/>
  <c r="C146" i="8" s="1"/>
  <c r="E151" i="8"/>
  <c r="E150" i="8" s="1"/>
  <c r="E149" i="8" s="1"/>
  <c r="E147" i="8" s="1"/>
  <c r="E146" i="8" s="1"/>
  <c r="L151" i="8"/>
  <c r="L150" i="8" s="1"/>
  <c r="L149" i="8" s="1"/>
  <c r="L147" i="8" s="1"/>
  <c r="L146" i="8" s="1"/>
  <c r="M151" i="8"/>
  <c r="M150" i="8" s="1"/>
  <c r="M149" i="8" s="1"/>
  <c r="M147" i="8" s="1"/>
  <c r="M146" i="8" s="1"/>
  <c r="N151" i="8"/>
  <c r="N150" i="8" s="1"/>
  <c r="N149" i="8" s="1"/>
  <c r="N147" i="8" s="1"/>
  <c r="N146" i="8" s="1"/>
  <c r="O151" i="8"/>
  <c r="O150" i="8" s="1"/>
  <c r="O149" i="8" s="1"/>
  <c r="O147" i="8" s="1"/>
  <c r="O146" i="8" s="1"/>
  <c r="C157" i="8"/>
  <c r="C156" i="8" s="1"/>
  <c r="C154" i="8" s="1"/>
  <c r="E158" i="8"/>
  <c r="E157" i="8" s="1"/>
  <c r="E156" i="8" s="1"/>
  <c r="E154" i="8" s="1"/>
  <c r="L158" i="8"/>
  <c r="L157" i="8" s="1"/>
  <c r="L156" i="8" s="1"/>
  <c r="L154" i="8" s="1"/>
  <c r="M158" i="8"/>
  <c r="M157" i="8" s="1"/>
  <c r="M156" i="8" s="1"/>
  <c r="M154" i="8" s="1"/>
  <c r="N158" i="8"/>
  <c r="N157" i="8" s="1"/>
  <c r="N156" i="8" s="1"/>
  <c r="N154" i="8" s="1"/>
  <c r="O158" i="8"/>
  <c r="O157" i="8" s="1"/>
  <c r="O156" i="8" s="1"/>
  <c r="O154" i="8" s="1"/>
  <c r="C165" i="8"/>
  <c r="C164" i="8" s="1"/>
  <c r="C163" i="8" s="1"/>
  <c r="C161" i="8" s="1"/>
  <c r="E165" i="8"/>
  <c r="E164" i="8" s="1"/>
  <c r="E163" i="8" s="1"/>
  <c r="E161" i="8" s="1"/>
  <c r="L165" i="8"/>
  <c r="L164" i="8" s="1"/>
  <c r="L163" i="8" s="1"/>
  <c r="L161" i="8" s="1"/>
  <c r="M165" i="8"/>
  <c r="M164" i="8" s="1"/>
  <c r="M163" i="8" s="1"/>
  <c r="M161" i="8" s="1"/>
  <c r="N165" i="8"/>
  <c r="N164" i="8" s="1"/>
  <c r="N163" i="8" s="1"/>
  <c r="N161" i="8" s="1"/>
  <c r="O165" i="8"/>
  <c r="O164" i="8" s="1"/>
  <c r="O163" i="8" s="1"/>
  <c r="O161" i="8" s="1"/>
  <c r="C177" i="8"/>
  <c r="C176" i="8" s="1"/>
  <c r="C174" i="8" s="1"/>
  <c r="C173" i="8" s="1"/>
  <c r="E178" i="8"/>
  <c r="E177" i="8" s="1"/>
  <c r="E176" i="8" s="1"/>
  <c r="E174" i="8" s="1"/>
  <c r="E173" i="8" s="1"/>
  <c r="L178" i="8"/>
  <c r="L177" i="8" s="1"/>
  <c r="L176" i="8" s="1"/>
  <c r="L174" i="8" s="1"/>
  <c r="L173" i="8" s="1"/>
  <c r="M178" i="8"/>
  <c r="M177" i="8" s="1"/>
  <c r="M176" i="8" s="1"/>
  <c r="M174" i="8" s="1"/>
  <c r="M173" i="8" s="1"/>
  <c r="N178" i="8"/>
  <c r="N177" i="8" s="1"/>
  <c r="N176" i="8" s="1"/>
  <c r="N174" i="8" s="1"/>
  <c r="N173" i="8" s="1"/>
  <c r="O178" i="8"/>
  <c r="O177" i="8" s="1"/>
  <c r="O176" i="8" s="1"/>
  <c r="O174" i="8" s="1"/>
  <c r="O173" i="8" s="1"/>
  <c r="E190" i="8"/>
  <c r="L190" i="8"/>
  <c r="M190" i="8"/>
  <c r="N190" i="8"/>
  <c r="O190" i="8"/>
  <c r="C193" i="8"/>
  <c r="E194" i="8"/>
  <c r="L194" i="8"/>
  <c r="M194" i="8"/>
  <c r="N194" i="8"/>
  <c r="O194" i="8"/>
  <c r="C196" i="8"/>
  <c r="C200" i="8"/>
  <c r="E201" i="8"/>
  <c r="L201" i="8"/>
  <c r="M201" i="8"/>
  <c r="N201" i="8"/>
  <c r="O201" i="8"/>
  <c r="C202" i="8"/>
  <c r="C204" i="8"/>
  <c r="E207" i="8"/>
  <c r="L207" i="8"/>
  <c r="M207" i="8"/>
  <c r="N207" i="8"/>
  <c r="O207" i="8"/>
  <c r="E209" i="8"/>
  <c r="L209" i="8"/>
  <c r="M209" i="8"/>
  <c r="N209" i="8"/>
  <c r="O209" i="8"/>
  <c r="C211" i="8"/>
  <c r="C213" i="8"/>
  <c r="C214" i="8"/>
  <c r="C209" i="8" s="1"/>
  <c r="E218" i="8"/>
  <c r="C219" i="8"/>
  <c r="E223" i="8"/>
  <c r="C226" i="8"/>
  <c r="E230" i="8"/>
  <c r="L230" i="8"/>
  <c r="M230" i="8"/>
  <c r="N230" i="8"/>
  <c r="O230" i="8"/>
  <c r="C233" i="8"/>
  <c r="L234" i="8"/>
  <c r="M234" i="8"/>
  <c r="N234" i="8"/>
  <c r="O234" i="8"/>
  <c r="C236" i="8"/>
  <c r="C234" i="8" s="1"/>
  <c r="E241" i="8"/>
  <c r="L241" i="8"/>
  <c r="M241" i="8"/>
  <c r="N241" i="8"/>
  <c r="O241" i="8"/>
  <c r="E246" i="8"/>
  <c r="L246" i="8"/>
  <c r="M246" i="8"/>
  <c r="N246" i="8"/>
  <c r="O246" i="8"/>
  <c r="E248" i="8"/>
  <c r="L248" i="8"/>
  <c r="M248" i="8"/>
  <c r="N248" i="8"/>
  <c r="O248" i="8"/>
  <c r="C249" i="8"/>
  <c r="C252" i="8"/>
  <c r="C253" i="8"/>
  <c r="E256" i="8"/>
  <c r="E258" i="8"/>
  <c r="C259" i="8"/>
  <c r="C261" i="8"/>
  <c r="C263" i="8"/>
  <c r="E265" i="8"/>
  <c r="L265" i="8"/>
  <c r="M265" i="8"/>
  <c r="N265" i="8"/>
  <c r="O265" i="8"/>
  <c r="C268" i="8"/>
  <c r="E269" i="8"/>
  <c r="L269" i="8"/>
  <c r="M269" i="8"/>
  <c r="N269" i="8"/>
  <c r="O269" i="8"/>
  <c r="C271" i="8"/>
  <c r="C275" i="8"/>
  <c r="E276" i="8"/>
  <c r="L276" i="8"/>
  <c r="M276" i="8"/>
  <c r="N276" i="8"/>
  <c r="O276" i="8"/>
  <c r="C277" i="8"/>
  <c r="C279" i="8"/>
  <c r="E281" i="8"/>
  <c r="L281" i="8"/>
  <c r="M281" i="8"/>
  <c r="N281" i="8"/>
  <c r="O281" i="8"/>
  <c r="E283" i="8"/>
  <c r="L283" i="8"/>
  <c r="M283" i="8"/>
  <c r="N283" i="8"/>
  <c r="O283" i="8"/>
  <c r="C285" i="8"/>
  <c r="C287" i="8"/>
  <c r="C288" i="8"/>
  <c r="C289" i="8"/>
  <c r="E292" i="8"/>
  <c r="E291" i="8" s="1"/>
  <c r="E294" i="8"/>
  <c r="C295" i="8"/>
  <c r="C297" i="8"/>
  <c r="E301" i="8"/>
  <c r="L301" i="8"/>
  <c r="M301" i="8"/>
  <c r="N301" i="8"/>
  <c r="O301" i="8"/>
  <c r="C304" i="8"/>
  <c r="E305" i="8"/>
  <c r="L305" i="8"/>
  <c r="M305" i="8"/>
  <c r="N305" i="8"/>
  <c r="O305" i="8"/>
  <c r="C307" i="8"/>
  <c r="C311" i="8"/>
  <c r="E312" i="8"/>
  <c r="L312" i="8"/>
  <c r="M312" i="8"/>
  <c r="N312" i="8"/>
  <c r="O312" i="8"/>
  <c r="C313" i="8"/>
  <c r="C315" i="8"/>
  <c r="E317" i="8"/>
  <c r="L317" i="8"/>
  <c r="M317" i="8"/>
  <c r="N317" i="8"/>
  <c r="O317" i="8"/>
  <c r="E319" i="8"/>
  <c r="L319" i="8"/>
  <c r="M319" i="8"/>
  <c r="N319" i="8"/>
  <c r="O319" i="8"/>
  <c r="C320" i="8"/>
  <c r="C322" i="8"/>
  <c r="C323" i="8"/>
  <c r="C324" i="8"/>
  <c r="E327" i="8"/>
  <c r="E326" i="8" s="1"/>
  <c r="C328" i="8"/>
  <c r="C329" i="8"/>
  <c r="E329" i="8"/>
  <c r="C332" i="8"/>
  <c r="C336" i="8"/>
  <c r="E337" i="8"/>
  <c r="L337" i="8"/>
  <c r="M337" i="8"/>
  <c r="N337" i="8"/>
  <c r="O337" i="8"/>
  <c r="E341" i="8"/>
  <c r="L341" i="8"/>
  <c r="M341" i="8"/>
  <c r="N341" i="8"/>
  <c r="O341" i="8"/>
  <c r="E343" i="8"/>
  <c r="L343" i="8"/>
  <c r="M343" i="8"/>
  <c r="N343" i="8"/>
  <c r="O343" i="8"/>
  <c r="C346" i="8"/>
  <c r="E347" i="8"/>
  <c r="L347" i="8"/>
  <c r="M347" i="8"/>
  <c r="N347" i="8"/>
  <c r="O347" i="8"/>
  <c r="E349" i="8"/>
  <c r="L349" i="8"/>
  <c r="M349" i="8"/>
  <c r="N349" i="8"/>
  <c r="O349" i="8"/>
  <c r="L355" i="8"/>
  <c r="L353" i="8" s="1"/>
  <c r="C358" i="8"/>
  <c r="C359" i="8"/>
  <c r="E360" i="8"/>
  <c r="E356" i="8" s="1"/>
  <c r="E355" i="8" s="1"/>
  <c r="E353" i="8" s="1"/>
  <c r="L360" i="8"/>
  <c r="M360" i="8"/>
  <c r="M356" i="8" s="1"/>
  <c r="M355" i="8" s="1"/>
  <c r="M353" i="8" s="1"/>
  <c r="N360" i="8"/>
  <c r="N356" i="8" s="1"/>
  <c r="N355" i="8" s="1"/>
  <c r="N353" i="8" s="1"/>
  <c r="O360" i="8"/>
  <c r="O356" i="8" s="1"/>
  <c r="O355" i="8" s="1"/>
  <c r="O353" i="8" s="1"/>
  <c r="C361" i="8"/>
  <c r="C363" i="8"/>
  <c r="C365" i="8"/>
  <c r="C366" i="8"/>
  <c r="E367" i="8"/>
  <c r="L367" i="8"/>
  <c r="M367" i="8"/>
  <c r="N367" i="8"/>
  <c r="O367" i="8"/>
  <c r="C368" i="8"/>
  <c r="C369" i="8"/>
  <c r="C370" i="8"/>
  <c r="C371" i="8"/>
  <c r="C372" i="8"/>
  <c r="C373" i="8"/>
  <c r="C374" i="8"/>
  <c r="L378" i="8"/>
  <c r="L376" i="8" s="1"/>
  <c r="C380" i="8"/>
  <c r="C381" i="8"/>
  <c r="C382" i="8"/>
  <c r="E383" i="8"/>
  <c r="E379" i="8" s="1"/>
  <c r="E378" i="8" s="1"/>
  <c r="E376" i="8" s="1"/>
  <c r="L383" i="8"/>
  <c r="M383" i="8"/>
  <c r="M379" i="8" s="1"/>
  <c r="M378" i="8" s="1"/>
  <c r="M376" i="8" s="1"/>
  <c r="N383" i="8"/>
  <c r="N379" i="8" s="1"/>
  <c r="N378" i="8" s="1"/>
  <c r="N376" i="8" s="1"/>
  <c r="O383" i="8"/>
  <c r="O379" i="8" s="1"/>
  <c r="O378" i="8" s="1"/>
  <c r="O376" i="8" s="1"/>
  <c r="C384" i="8"/>
  <c r="C386" i="8"/>
  <c r="C387" i="8"/>
  <c r="C388" i="8"/>
  <c r="C389" i="8"/>
  <c r="E390" i="8"/>
  <c r="L390" i="8"/>
  <c r="M390" i="8"/>
  <c r="N390" i="8"/>
  <c r="O390" i="8"/>
  <c r="C391" i="8"/>
  <c r="C392" i="8"/>
  <c r="C393" i="8"/>
  <c r="C394" i="8"/>
  <c r="C395" i="8"/>
  <c r="C396" i="8"/>
  <c r="C397" i="8"/>
  <c r="C402" i="8"/>
  <c r="C401" i="8" s="1"/>
  <c r="C399" i="8" s="1"/>
  <c r="E403" i="8"/>
  <c r="L403" i="8"/>
  <c r="M403" i="8"/>
  <c r="N403" i="8"/>
  <c r="O403" i="8"/>
  <c r="E405" i="8"/>
  <c r="L405" i="8"/>
  <c r="M405" i="8"/>
  <c r="N405" i="8"/>
  <c r="O405" i="8"/>
  <c r="E407" i="8"/>
  <c r="L407" i="8"/>
  <c r="M407" i="8"/>
  <c r="N407" i="8"/>
  <c r="O407" i="8"/>
  <c r="E410" i="8"/>
  <c r="L410" i="8"/>
  <c r="M410" i="8"/>
  <c r="N410" i="8"/>
  <c r="O410" i="8"/>
  <c r="C411" i="8"/>
  <c r="C413" i="8"/>
  <c r="E414" i="8"/>
  <c r="L414" i="8"/>
  <c r="M414" i="8"/>
  <c r="N414" i="8"/>
  <c r="O414" i="8"/>
  <c r="C415" i="8"/>
  <c r="C416" i="8"/>
  <c r="C417" i="8"/>
  <c r="E418" i="8"/>
  <c r="L418" i="8"/>
  <c r="M418" i="8"/>
  <c r="N418" i="8"/>
  <c r="O418" i="8"/>
  <c r="C419" i="8"/>
  <c r="C420" i="8"/>
  <c r="C424" i="8"/>
  <c r="C423" i="8" s="1"/>
  <c r="C421" i="8" s="1"/>
  <c r="O424" i="8"/>
  <c r="O423" i="8" s="1"/>
  <c r="O421" i="8" s="1"/>
  <c r="E425" i="8"/>
  <c r="E424" i="8" s="1"/>
  <c r="E423" i="8" s="1"/>
  <c r="E421" i="8" s="1"/>
  <c r="L425" i="8"/>
  <c r="L424" i="8" s="1"/>
  <c r="L423" i="8" s="1"/>
  <c r="L421" i="8" s="1"/>
  <c r="M425" i="8"/>
  <c r="M424" i="8" s="1"/>
  <c r="M423" i="8" s="1"/>
  <c r="M421" i="8" s="1"/>
  <c r="N425" i="8"/>
  <c r="N424" i="8" s="1"/>
  <c r="N423" i="8" s="1"/>
  <c r="N421" i="8" s="1"/>
  <c r="C430" i="8"/>
  <c r="C429" i="8" s="1"/>
  <c r="C427" i="8" s="1"/>
  <c r="E431" i="8"/>
  <c r="E430" i="8" s="1"/>
  <c r="L431" i="8"/>
  <c r="L430" i="8" s="1"/>
  <c r="M431" i="8"/>
  <c r="M430" i="8" s="1"/>
  <c r="N431" i="8"/>
  <c r="N430" i="8" s="1"/>
  <c r="O431" i="8"/>
  <c r="O430" i="8" s="1"/>
  <c r="E434" i="8"/>
  <c r="E433" i="8" s="1"/>
  <c r="L434" i="8"/>
  <c r="L433" i="8" s="1"/>
  <c r="M434" i="8"/>
  <c r="M433" i="8" s="1"/>
  <c r="N434" i="8"/>
  <c r="N433" i="8" s="1"/>
  <c r="O434" i="8"/>
  <c r="O433" i="8" s="1"/>
  <c r="E441" i="8"/>
  <c r="L441" i="8"/>
  <c r="M441" i="8"/>
  <c r="N441" i="8"/>
  <c r="O441" i="8"/>
  <c r="C443" i="8"/>
  <c r="C444" i="8"/>
  <c r="C445" i="8"/>
  <c r="C446" i="8"/>
  <c r="E448" i="8"/>
  <c r="L448" i="8"/>
  <c r="M448" i="8"/>
  <c r="N448" i="8"/>
  <c r="O448" i="8"/>
  <c r="E454" i="8"/>
  <c r="L454" i="8"/>
  <c r="M454" i="8"/>
  <c r="N454" i="8"/>
  <c r="O454" i="8"/>
  <c r="C456" i="8"/>
  <c r="C457" i="8"/>
  <c r="C458" i="8"/>
  <c r="C459" i="8"/>
  <c r="E461" i="8"/>
  <c r="L461" i="8"/>
  <c r="M461" i="8"/>
  <c r="N461" i="8"/>
  <c r="O461" i="8"/>
  <c r="E467" i="8"/>
  <c r="L467" i="8"/>
  <c r="M467" i="8"/>
  <c r="N467" i="8"/>
  <c r="O467" i="8"/>
  <c r="C469" i="8"/>
  <c r="C470" i="8"/>
  <c r="C471" i="8"/>
  <c r="C472" i="8"/>
  <c r="E474" i="8"/>
  <c r="L474" i="8"/>
  <c r="M474" i="8"/>
  <c r="N474" i="8"/>
  <c r="O474" i="8"/>
  <c r="E486" i="8"/>
  <c r="E485" i="8" s="1"/>
  <c r="E484" i="8" s="1"/>
  <c r="E482" i="8" s="1"/>
  <c r="L486" i="8"/>
  <c r="L485" i="8" s="1"/>
  <c r="L484" i="8" s="1"/>
  <c r="L480" i="8" s="1"/>
  <c r="L479" i="8" s="1"/>
  <c r="L478" i="8" s="1"/>
  <c r="L476" i="8" s="1"/>
  <c r="M486" i="8"/>
  <c r="M485" i="8" s="1"/>
  <c r="M484" i="8" s="1"/>
  <c r="M482" i="8" s="1"/>
  <c r="M480" i="8" s="1"/>
  <c r="N486" i="8"/>
  <c r="N485" i="8" s="1"/>
  <c r="N484" i="8" s="1"/>
  <c r="N482" i="8" s="1"/>
  <c r="N480" i="8" s="1"/>
  <c r="O486" i="8"/>
  <c r="O485" i="8" s="1"/>
  <c r="O484" i="8" s="1"/>
  <c r="O482" i="8" s="1"/>
  <c r="O480" i="8" s="1"/>
  <c r="E492" i="8"/>
  <c r="E491" i="8" s="1"/>
  <c r="E490" i="8" s="1"/>
  <c r="E488" i="8" s="1"/>
  <c r="L492" i="8"/>
  <c r="L491" i="8" s="1"/>
  <c r="L490" i="8" s="1"/>
  <c r="M492" i="8"/>
  <c r="M491" i="8" s="1"/>
  <c r="M490" i="8" s="1"/>
  <c r="M488" i="8" s="1"/>
  <c r="N492" i="8"/>
  <c r="N491" i="8" s="1"/>
  <c r="N490" i="8" s="1"/>
  <c r="N488" i="8" s="1"/>
  <c r="O492" i="8"/>
  <c r="O491" i="8" s="1"/>
  <c r="O490" i="8" s="1"/>
  <c r="O488" i="8" s="1"/>
  <c r="C498" i="8"/>
  <c r="C499" i="8"/>
  <c r="C496" i="8" s="1"/>
  <c r="C494" i="8" s="1"/>
  <c r="E500" i="8"/>
  <c r="E497" i="8" s="1"/>
  <c r="E496" i="8" s="1"/>
  <c r="E494" i="8" s="1"/>
  <c r="L500" i="8"/>
  <c r="L497" i="8" s="1"/>
  <c r="L496" i="8" s="1"/>
  <c r="L494" i="8" s="1"/>
  <c r="M500" i="8"/>
  <c r="M497" i="8" s="1"/>
  <c r="M496" i="8" s="1"/>
  <c r="M494" i="8" s="1"/>
  <c r="N500" i="8"/>
  <c r="N497" i="8" s="1"/>
  <c r="N496" i="8" s="1"/>
  <c r="N494" i="8" s="1"/>
  <c r="O500" i="8"/>
  <c r="O497" i="8" s="1"/>
  <c r="O496" i="8" s="1"/>
  <c r="O494" i="8" s="1"/>
  <c r="C506" i="8"/>
  <c r="E506" i="8"/>
  <c r="L506" i="8"/>
  <c r="M506" i="8"/>
  <c r="N506" i="8"/>
  <c r="O506" i="8"/>
  <c r="C508" i="8"/>
  <c r="E508" i="8"/>
  <c r="L508" i="8"/>
  <c r="M508" i="8"/>
  <c r="N508" i="8"/>
  <c r="O508" i="8"/>
  <c r="C510" i="8"/>
  <c r="E511" i="8"/>
  <c r="E510" i="8" s="1"/>
  <c r="L511" i="8"/>
  <c r="L510" i="8" s="1"/>
  <c r="M511" i="8"/>
  <c r="M510" i="8" s="1"/>
  <c r="N511" i="8"/>
  <c r="N510" i="8" s="1"/>
  <c r="O511" i="8"/>
  <c r="O510" i="8" s="1"/>
  <c r="C516" i="8"/>
  <c r="C515" i="8" s="1"/>
  <c r="E517" i="8"/>
  <c r="E516" i="8" s="1"/>
  <c r="E515" i="8" s="1"/>
  <c r="L517" i="8"/>
  <c r="L516" i="8" s="1"/>
  <c r="L515" i="8" s="1"/>
  <c r="M517" i="8"/>
  <c r="M516" i="8" s="1"/>
  <c r="M515" i="8" s="1"/>
  <c r="N517" i="8"/>
  <c r="N516" i="8" s="1"/>
  <c r="N515" i="8" s="1"/>
  <c r="O517" i="8"/>
  <c r="O516" i="8" s="1"/>
  <c r="O515" i="8" s="1"/>
  <c r="E521" i="8"/>
  <c r="E520" i="8" s="1"/>
  <c r="E519" i="8" s="1"/>
  <c r="L521" i="8"/>
  <c r="L520" i="8" s="1"/>
  <c r="L519" i="8" s="1"/>
  <c r="M521" i="8"/>
  <c r="M520" i="8" s="1"/>
  <c r="M519" i="8" s="1"/>
  <c r="N521" i="8"/>
  <c r="N520" i="8" s="1"/>
  <c r="N519" i="8" s="1"/>
  <c r="O521" i="8"/>
  <c r="O520" i="8" s="1"/>
  <c r="O519" i="8" s="1"/>
  <c r="C522" i="8"/>
  <c r="C527" i="8"/>
  <c r="C526" i="8" s="1"/>
  <c r="C525" i="8" s="1"/>
  <c r="C523" i="8" s="1"/>
  <c r="E527" i="8"/>
  <c r="E526" i="8" s="1"/>
  <c r="E525" i="8" s="1"/>
  <c r="E523" i="8" s="1"/>
  <c r="L527" i="8"/>
  <c r="L526" i="8" s="1"/>
  <c r="L525" i="8" s="1"/>
  <c r="L523" i="8" s="1"/>
  <c r="M527" i="8"/>
  <c r="M526" i="8" s="1"/>
  <c r="M525" i="8" s="1"/>
  <c r="M523" i="8" s="1"/>
  <c r="N527" i="8"/>
  <c r="N526" i="8" s="1"/>
  <c r="N525" i="8" s="1"/>
  <c r="N523" i="8" s="1"/>
  <c r="O527" i="8"/>
  <c r="O526" i="8" s="1"/>
  <c r="O525" i="8" s="1"/>
  <c r="O523" i="8" s="1"/>
  <c r="D9" i="8" l="1"/>
  <c r="F401" i="8"/>
  <c r="F399" i="8" s="1"/>
  <c r="O479" i="8"/>
  <c r="O478" i="8" s="1"/>
  <c r="O476" i="8" s="1"/>
  <c r="N479" i="8"/>
  <c r="N478" i="8" s="1"/>
  <c r="N476" i="8" s="1"/>
  <c r="C441" i="8"/>
  <c r="C440" i="8" s="1"/>
  <c r="C439" i="8" s="1"/>
  <c r="C437" i="8" s="1"/>
  <c r="C319" i="8"/>
  <c r="C300" i="8" s="1"/>
  <c r="M479" i="8"/>
  <c r="M478" i="8" s="1"/>
  <c r="M476" i="8" s="1"/>
  <c r="C134" i="8"/>
  <c r="C132" i="8" s="1"/>
  <c r="C360" i="8"/>
  <c r="C356" i="8" s="1"/>
  <c r="C355" i="8" s="1"/>
  <c r="C353" i="8" s="1"/>
  <c r="F298" i="8"/>
  <c r="C383" i="8"/>
  <c r="C379" i="8" s="1"/>
  <c r="C378" i="8" s="1"/>
  <c r="C376" i="8" s="1"/>
  <c r="C153" i="8"/>
  <c r="D401" i="8"/>
  <c r="D399" i="8" s="1"/>
  <c r="F185" i="8"/>
  <c r="F183" i="8" s="1"/>
  <c r="D335" i="8"/>
  <c r="D333" i="8" s="1"/>
  <c r="C201" i="8"/>
  <c r="C189" i="8" s="1"/>
  <c r="C183" i="8" s="1"/>
  <c r="D262" i="8"/>
  <c r="C14" i="8"/>
  <c r="C13" i="8" s="1"/>
  <c r="D298" i="8"/>
  <c r="F262" i="8"/>
  <c r="J67" i="3"/>
  <c r="J46" i="3" s="1"/>
  <c r="F227" i="8"/>
  <c r="D227" i="8"/>
  <c r="D64" i="8"/>
  <c r="F64" i="8"/>
  <c r="F9" i="8"/>
  <c r="L513" i="8"/>
  <c r="M99" i="8"/>
  <c r="M98" i="8" s="1"/>
  <c r="M96" i="8" s="1"/>
  <c r="E99" i="8"/>
  <c r="E98" i="8" s="1"/>
  <c r="E96" i="8" s="1"/>
  <c r="C262" i="8"/>
  <c r="L505" i="8"/>
  <c r="L504" i="8" s="1"/>
  <c r="L502" i="8" s="1"/>
  <c r="L189" i="8"/>
  <c r="L185" i="8" s="1"/>
  <c r="L183" i="8" s="1"/>
  <c r="N153" i="8"/>
  <c r="C453" i="8"/>
  <c r="C452" i="8" s="1"/>
  <c r="C450" i="8" s="1"/>
  <c r="N409" i="8"/>
  <c r="C326" i="8"/>
  <c r="O153" i="8"/>
  <c r="C120" i="8"/>
  <c r="C118" i="8" s="1"/>
  <c r="M13" i="8"/>
  <c r="M12" i="8" s="1"/>
  <c r="M10" i="8" s="1"/>
  <c r="E13" i="8"/>
  <c r="E10" i="8" s="1"/>
  <c r="O229" i="8"/>
  <c r="O228" i="8" s="1"/>
  <c r="M153" i="8"/>
  <c r="N99" i="8"/>
  <c r="N98" i="8" s="1"/>
  <c r="N96" i="8" s="1"/>
  <c r="N13" i="8"/>
  <c r="N12" i="8" s="1"/>
  <c r="N10" i="8" s="1"/>
  <c r="L336" i="8"/>
  <c r="N505" i="8"/>
  <c r="N504" i="8" s="1"/>
  <c r="N502" i="8" s="1"/>
  <c r="O402" i="8"/>
  <c r="N264" i="8"/>
  <c r="N263" i="8" s="1"/>
  <c r="E121" i="8"/>
  <c r="E120" i="8" s="1"/>
  <c r="E118" i="8" s="1"/>
  <c r="M466" i="8"/>
  <c r="M465" i="8" s="1"/>
  <c r="M463" i="8" s="1"/>
  <c r="E466" i="8"/>
  <c r="E465" i="8" s="1"/>
  <c r="E463" i="8" s="1"/>
  <c r="M453" i="8"/>
  <c r="M452" i="8" s="1"/>
  <c r="M450" i="8" s="1"/>
  <c r="E440" i="8"/>
  <c r="E439" i="8" s="1"/>
  <c r="E437" i="8" s="1"/>
  <c r="M48" i="8"/>
  <c r="M46" i="8" s="1"/>
  <c r="E48" i="8"/>
  <c r="E46" i="8" s="1"/>
  <c r="C519" i="8"/>
  <c r="C513" i="8" s="1"/>
  <c r="O505" i="8"/>
  <c r="O504" i="8" s="1"/>
  <c r="O502" i="8" s="1"/>
  <c r="C466" i="8"/>
  <c r="C465" i="8" s="1"/>
  <c r="C463" i="8" s="1"/>
  <c r="L466" i="8"/>
  <c r="L465" i="8" s="1"/>
  <c r="L463" i="8" s="1"/>
  <c r="L453" i="8"/>
  <c r="L452" i="8" s="1"/>
  <c r="L450" i="8" s="1"/>
  <c r="L440" i="8"/>
  <c r="L439" i="8" s="1"/>
  <c r="L437" i="8" s="1"/>
  <c r="M135" i="8"/>
  <c r="M134" i="8" s="1"/>
  <c r="M132" i="8" s="1"/>
  <c r="E135" i="8"/>
  <c r="E134" i="8" s="1"/>
  <c r="E132" i="8" s="1"/>
  <c r="E453" i="8"/>
  <c r="E452" i="8" s="1"/>
  <c r="E450" i="8" s="1"/>
  <c r="M440" i="8"/>
  <c r="M439" i="8" s="1"/>
  <c r="M437" i="8" s="1"/>
  <c r="C505" i="8"/>
  <c r="C504" i="8" s="1"/>
  <c r="C502" i="8" s="1"/>
  <c r="C414" i="8"/>
  <c r="M402" i="8"/>
  <c r="L346" i="8"/>
  <c r="M336" i="8"/>
  <c r="E336" i="8"/>
  <c r="N121" i="8"/>
  <c r="N120" i="8" s="1"/>
  <c r="N118" i="8" s="1"/>
  <c r="L135" i="8"/>
  <c r="L134" i="8" s="1"/>
  <c r="L132" i="8" s="1"/>
  <c r="M121" i="8"/>
  <c r="M120" i="8" s="1"/>
  <c r="M118" i="8" s="1"/>
  <c r="L48" i="8"/>
  <c r="L46" i="8" s="1"/>
  <c r="C418" i="8"/>
  <c r="M409" i="8"/>
  <c r="C335" i="8"/>
  <c r="C333" i="8" s="1"/>
  <c r="C294" i="8"/>
  <c r="C258" i="8"/>
  <c r="C229" i="8" s="1"/>
  <c r="C228" i="8" s="1"/>
  <c r="C227" i="8" s="1"/>
  <c r="N229" i="8"/>
  <c r="N228" i="8" s="1"/>
  <c r="O466" i="8"/>
  <c r="O465" i="8" s="1"/>
  <c r="O463" i="8" s="1"/>
  <c r="O453" i="8"/>
  <c r="O452" i="8" s="1"/>
  <c r="O450" i="8" s="1"/>
  <c r="L409" i="8"/>
  <c r="N346" i="8"/>
  <c r="O336" i="8"/>
  <c r="C327" i="8"/>
  <c r="L264" i="8"/>
  <c r="L263" i="8" s="1"/>
  <c r="M229" i="8"/>
  <c r="M228" i="8" s="1"/>
  <c r="N189" i="8"/>
  <c r="N185" i="8" s="1"/>
  <c r="N183" i="8" s="1"/>
  <c r="O135" i="8"/>
  <c r="O134" i="8" s="1"/>
  <c r="O132" i="8" s="1"/>
  <c r="L121" i="8"/>
  <c r="L120" i="8" s="1"/>
  <c r="L118" i="8" s="1"/>
  <c r="O99" i="8"/>
  <c r="O98" i="8" s="1"/>
  <c r="O96" i="8" s="1"/>
  <c r="O48" i="8"/>
  <c r="O46" i="8" s="1"/>
  <c r="O13" i="8"/>
  <c r="O12" i="8" s="1"/>
  <c r="O10" i="8" s="1"/>
  <c r="E409" i="8"/>
  <c r="E402" i="8"/>
  <c r="O346" i="8"/>
  <c r="O300" i="8"/>
  <c r="O299" i="8" s="1"/>
  <c r="O440" i="8"/>
  <c r="O439" i="8" s="1"/>
  <c r="O437" i="8" s="1"/>
  <c r="M505" i="8"/>
  <c r="M504" i="8" s="1"/>
  <c r="M502" i="8" s="1"/>
  <c r="E505" i="8"/>
  <c r="E504" i="8" s="1"/>
  <c r="E502" i="8" s="1"/>
  <c r="N466" i="8"/>
  <c r="N465" i="8" s="1"/>
  <c r="N463" i="8" s="1"/>
  <c r="N453" i="8"/>
  <c r="N452" i="8" s="1"/>
  <c r="N450" i="8" s="1"/>
  <c r="N440" i="8"/>
  <c r="N439" i="8" s="1"/>
  <c r="N437" i="8" s="1"/>
  <c r="O409" i="8"/>
  <c r="N402" i="8"/>
  <c r="C367" i="8"/>
  <c r="M346" i="8"/>
  <c r="E346" i="8"/>
  <c r="N336" i="8"/>
  <c r="M300" i="8"/>
  <c r="M299" i="8" s="1"/>
  <c r="E300" i="8"/>
  <c r="E299" i="8" s="1"/>
  <c r="L229" i="8"/>
  <c r="L228" i="8" s="1"/>
  <c r="C218" i="8"/>
  <c r="N135" i="8"/>
  <c r="N134" i="8" s="1"/>
  <c r="N132" i="8" s="1"/>
  <c r="O121" i="8"/>
  <c r="O120" i="8" s="1"/>
  <c r="O118" i="8" s="1"/>
  <c r="N48" i="8"/>
  <c r="N46" i="8" s="1"/>
  <c r="E429" i="8"/>
  <c r="E427" i="8" s="1"/>
  <c r="O513" i="8"/>
  <c r="L429" i="8"/>
  <c r="L427" i="8" s="1"/>
  <c r="M429" i="8"/>
  <c r="M427" i="8" s="1"/>
  <c r="N513" i="8"/>
  <c r="O429" i="8"/>
  <c r="O427" i="8" s="1"/>
  <c r="M513" i="8"/>
  <c r="E513" i="8"/>
  <c r="N429" i="8"/>
  <c r="N427" i="8" s="1"/>
  <c r="C521" i="8"/>
  <c r="C520" i="8"/>
  <c r="E153" i="8"/>
  <c r="L402" i="8"/>
  <c r="C390" i="8"/>
  <c r="L300" i="8"/>
  <c r="L299" i="8" s="1"/>
  <c r="O264" i="8"/>
  <c r="O263" i="8" s="1"/>
  <c r="E229" i="8"/>
  <c r="O189" i="8"/>
  <c r="O185" i="8" s="1"/>
  <c r="O183" i="8" s="1"/>
  <c r="L153" i="8"/>
  <c r="N300" i="8"/>
  <c r="N299" i="8" s="1"/>
  <c r="M264" i="8"/>
  <c r="M263" i="8" s="1"/>
  <c r="E264" i="8"/>
  <c r="E217" i="8"/>
  <c r="C217" i="8" s="1"/>
  <c r="M189" i="8"/>
  <c r="M185" i="8" s="1"/>
  <c r="M183" i="8" s="1"/>
  <c r="E189" i="8"/>
  <c r="E255" i="8"/>
  <c r="L99" i="8"/>
  <c r="L98" i="8" s="1"/>
  <c r="L96" i="8" s="1"/>
  <c r="C43" i="8"/>
  <c r="C44" i="8"/>
  <c r="C99" i="8"/>
  <c r="C98" i="8" s="1"/>
  <c r="C96" i="8" s="1"/>
  <c r="L13" i="8"/>
  <c r="L12" i="8" s="1"/>
  <c r="L10" i="8" s="1"/>
  <c r="C69" i="8"/>
  <c r="C68" i="8" s="1"/>
  <c r="C67" i="8" s="1"/>
  <c r="C65" i="8" s="1"/>
  <c r="I199" i="3"/>
  <c r="I198" i="3" s="1"/>
  <c r="I197" i="3" s="1"/>
  <c r="I192" i="3"/>
  <c r="I191" i="3" s="1"/>
  <c r="I185" i="3"/>
  <c r="I181" i="3"/>
  <c r="I176" i="3"/>
  <c r="I175" i="3" s="1"/>
  <c r="I174" i="3" s="1"/>
  <c r="I170" i="3"/>
  <c r="I169" i="3" s="1"/>
  <c r="I168" i="3" s="1"/>
  <c r="I161" i="3"/>
  <c r="I160" i="3" s="1"/>
  <c r="I159" i="3" s="1"/>
  <c r="I152" i="3"/>
  <c r="I147" i="3"/>
  <c r="I145" i="3"/>
  <c r="I142" i="3"/>
  <c r="I138" i="3"/>
  <c r="I135" i="3"/>
  <c r="I134" i="3" s="1"/>
  <c r="I128" i="3"/>
  <c r="I126" i="3"/>
  <c r="I123" i="3"/>
  <c r="I120" i="3"/>
  <c r="I117" i="3"/>
  <c r="I114" i="3"/>
  <c r="I109" i="3"/>
  <c r="I106" i="3"/>
  <c r="I103" i="3"/>
  <c r="I99" i="3"/>
  <c r="I95" i="3"/>
  <c r="I92" i="3"/>
  <c r="I88" i="3"/>
  <c r="I83" i="3"/>
  <c r="I78" i="3"/>
  <c r="I76" i="3"/>
  <c r="I69" i="3"/>
  <c r="I63" i="3"/>
  <c r="I62" i="3" s="1"/>
  <c r="I58" i="3"/>
  <c r="I57" i="3" s="1"/>
  <c r="I55" i="3"/>
  <c r="I53" i="3"/>
  <c r="I49" i="3"/>
  <c r="H199" i="3"/>
  <c r="H198" i="3" s="1"/>
  <c r="H197" i="3" s="1"/>
  <c r="H192" i="3"/>
  <c r="H191" i="3" s="1"/>
  <c r="H185" i="3"/>
  <c r="H181" i="3"/>
  <c r="H176" i="3"/>
  <c r="H175" i="3" s="1"/>
  <c r="H174" i="3" s="1"/>
  <c r="H170" i="3"/>
  <c r="H169" i="3" s="1"/>
  <c r="H168" i="3" s="1"/>
  <c r="H161" i="3"/>
  <c r="H160" i="3" s="1"/>
  <c r="H159" i="3" s="1"/>
  <c r="H152" i="3"/>
  <c r="H147" i="3"/>
  <c r="H145" i="3"/>
  <c r="H142" i="3"/>
  <c r="H138" i="3"/>
  <c r="H135" i="3"/>
  <c r="H134" i="3" s="1"/>
  <c r="H128" i="3"/>
  <c r="H126" i="3"/>
  <c r="H123" i="3"/>
  <c r="H120" i="3"/>
  <c r="H117" i="3"/>
  <c r="H114" i="3"/>
  <c r="H109" i="3"/>
  <c r="H106" i="3"/>
  <c r="H103" i="3"/>
  <c r="H99" i="3"/>
  <c r="H95" i="3"/>
  <c r="H92" i="3"/>
  <c r="H88" i="3"/>
  <c r="H83" i="3"/>
  <c r="H78" i="3"/>
  <c r="H76" i="3"/>
  <c r="H69" i="3"/>
  <c r="H63" i="3"/>
  <c r="H62" i="3" s="1"/>
  <c r="H58" i="3"/>
  <c r="H57" i="3" s="1"/>
  <c r="H55" i="3"/>
  <c r="H53" i="3"/>
  <c r="H49" i="3"/>
  <c r="G191" i="3"/>
  <c r="G181" i="3"/>
  <c r="G180" i="3" s="1"/>
  <c r="G176" i="3"/>
  <c r="G175" i="3" s="1"/>
  <c r="G174" i="3" s="1"/>
  <c r="G170" i="3"/>
  <c r="G169" i="3" s="1"/>
  <c r="G168" i="3" s="1"/>
  <c r="G160" i="3"/>
  <c r="G159" i="3" s="1"/>
  <c r="G147" i="3"/>
  <c r="G145" i="3"/>
  <c r="G142" i="3"/>
  <c r="G128" i="3"/>
  <c r="G126" i="3"/>
  <c r="G123" i="3"/>
  <c r="G120" i="3"/>
  <c r="G117" i="3"/>
  <c r="G114" i="3"/>
  <c r="G109" i="3"/>
  <c r="G106" i="3"/>
  <c r="G103" i="3"/>
  <c r="G78" i="3"/>
  <c r="G63" i="3"/>
  <c r="G62" i="3" s="1"/>
  <c r="G58" i="3"/>
  <c r="G57" i="3" s="1"/>
  <c r="G55" i="3"/>
  <c r="G53" i="3"/>
  <c r="G49" i="3"/>
  <c r="I39" i="3"/>
  <c r="I38" i="3" s="1"/>
  <c r="I37" i="3" s="1"/>
  <c r="I35" i="3"/>
  <c r="I34" i="3" s="1"/>
  <c r="I32" i="3"/>
  <c r="I31" i="3" s="1"/>
  <c r="I28" i="3"/>
  <c r="I27" i="3" s="1"/>
  <c r="I26" i="3" s="1"/>
  <c r="I16" i="3"/>
  <c r="I15" i="3" s="1"/>
  <c r="I11" i="3" s="1"/>
  <c r="H39" i="3"/>
  <c r="H38" i="3" s="1"/>
  <c r="H37" i="3" s="1"/>
  <c r="H35" i="3"/>
  <c r="H34" i="3" s="1"/>
  <c r="H32" i="3"/>
  <c r="H31" i="3" s="1"/>
  <c r="H28" i="3"/>
  <c r="H27" i="3" s="1"/>
  <c r="H26" i="3" s="1"/>
  <c r="H16" i="3"/>
  <c r="H15" i="3" s="1"/>
  <c r="H11" i="3" s="1"/>
  <c r="G12" i="3"/>
  <c r="G15" i="3"/>
  <c r="G24" i="3"/>
  <c r="G27" i="3"/>
  <c r="G32" i="3"/>
  <c r="G35" i="3"/>
  <c r="G34" i="3" s="1"/>
  <c r="G39" i="3"/>
  <c r="G137" i="3" l="1"/>
  <c r="C64" i="8"/>
  <c r="C299" i="8"/>
  <c r="C298" i="8" s="1"/>
  <c r="C181" i="8" s="1"/>
  <c r="G179" i="3"/>
  <c r="G178" i="3" s="1"/>
  <c r="I137" i="3"/>
  <c r="I180" i="3"/>
  <c r="I179" i="3" s="1"/>
  <c r="C12" i="8"/>
  <c r="C10" i="8" s="1"/>
  <c r="C9" i="8" s="1"/>
  <c r="D181" i="8"/>
  <c r="D8" i="8" s="1"/>
  <c r="F181" i="8"/>
  <c r="F8" i="8" s="1"/>
  <c r="N9" i="8"/>
  <c r="I48" i="3"/>
  <c r="I47" i="3" s="1"/>
  <c r="I105" i="3"/>
  <c r="G68" i="3"/>
  <c r="M64" i="8"/>
  <c r="O401" i="8"/>
  <c r="O399" i="8" s="1"/>
  <c r="L335" i="8"/>
  <c r="L333" i="8" s="1"/>
  <c r="E9" i="8"/>
  <c r="C185" i="8"/>
  <c r="E298" i="8"/>
  <c r="E335" i="8"/>
  <c r="E333" i="8" s="1"/>
  <c r="M401" i="8"/>
  <c r="M399" i="8" s="1"/>
  <c r="E64" i="8"/>
  <c r="N64" i="8"/>
  <c r="N335" i="8"/>
  <c r="N333" i="8" s="1"/>
  <c r="O9" i="8"/>
  <c r="O64" i="8"/>
  <c r="O335" i="8"/>
  <c r="O333" i="8" s="1"/>
  <c r="E401" i="8"/>
  <c r="E399" i="8" s="1"/>
  <c r="M9" i="8"/>
  <c r="N401" i="8"/>
  <c r="N399" i="8" s="1"/>
  <c r="L64" i="8"/>
  <c r="M335" i="8"/>
  <c r="M333" i="8" s="1"/>
  <c r="L401" i="8"/>
  <c r="L399" i="8" s="1"/>
  <c r="L181" i="8" s="1"/>
  <c r="L9" i="8"/>
  <c r="E185" i="8"/>
  <c r="E183" i="8" s="1"/>
  <c r="E262" i="8"/>
  <c r="E263" i="8"/>
  <c r="E228" i="8"/>
  <c r="E227" i="8"/>
  <c r="H68" i="3"/>
  <c r="H137" i="3"/>
  <c r="H180" i="3"/>
  <c r="H179" i="3" s="1"/>
  <c r="H178" i="3" s="1"/>
  <c r="I82" i="3"/>
  <c r="H48" i="3"/>
  <c r="H47" i="3" s="1"/>
  <c r="I68" i="3"/>
  <c r="H105" i="3"/>
  <c r="G48" i="3"/>
  <c r="G47" i="3" s="1"/>
  <c r="H82" i="3"/>
  <c r="G82" i="3"/>
  <c r="G105" i="3"/>
  <c r="I30" i="3"/>
  <c r="I10" i="3" s="1"/>
  <c r="H30" i="3"/>
  <c r="H10" i="3" s="1"/>
  <c r="G26" i="3"/>
  <c r="G23" i="3"/>
  <c r="G11" i="3"/>
  <c r="G38" i="3"/>
  <c r="G31" i="3"/>
  <c r="C8" i="8" l="1"/>
  <c r="I67" i="3"/>
  <c r="I46" i="3" s="1"/>
  <c r="M181" i="8"/>
  <c r="M8" i="8" s="1"/>
  <c r="H67" i="3"/>
  <c r="H46" i="3" s="1"/>
  <c r="N181" i="8"/>
  <c r="N8" i="8" s="1"/>
  <c r="E181" i="8"/>
  <c r="E8" i="8" s="1"/>
  <c r="L8" i="8"/>
  <c r="O181" i="8"/>
  <c r="O8" i="8" s="1"/>
  <c r="G67" i="3"/>
  <c r="G46" i="3" s="1"/>
  <c r="G22" i="3"/>
  <c r="G30" i="3"/>
  <c r="G37" i="3"/>
  <c r="G10" i="3" s="1"/>
  <c r="R14" i="1"/>
  <c r="K8" i="1"/>
  <c r="K9" i="1"/>
  <c r="K10" i="1"/>
  <c r="L10" i="1" s="1"/>
  <c r="K11" i="1"/>
  <c r="K12" i="1"/>
  <c r="K13" i="1"/>
  <c r="L13" i="1" s="1"/>
  <c r="K14" i="1"/>
  <c r="L14" i="1" s="1"/>
  <c r="I9" i="1"/>
  <c r="I27" i="1"/>
  <c r="I10" i="1"/>
  <c r="I13" i="1"/>
  <c r="I14" i="1"/>
  <c r="I8" i="1"/>
  <c r="G10" i="1"/>
  <c r="G13" i="1"/>
</calcChain>
</file>

<file path=xl/sharedStrings.xml><?xml version="1.0" encoding="utf-8"?>
<sst xmlns="http://schemas.openxmlformats.org/spreadsheetml/2006/main" count="1134" uniqueCount="353">
  <si>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</si>
  <si>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</si>
  <si>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</si>
  <si>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</si>
  <si>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</si>
  <si>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</si>
  <si>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</si>
  <si>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</si>
  <si>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</si>
  <si>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</si>
  <si>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</si>
  <si>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</si>
  <si>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</si>
  <si>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</si>
  <si>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</si>
  <si>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</si>
  <si>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</si>
  <si>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</si>
  <si>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</si>
  <si>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</si>
  <si>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</si>
  <si>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</si>
  <si>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</si>
  <si>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</si>
  <si>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</si>
  <si>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</si>
  <si>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</si>
  <si>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I. OPĆI DIO</t>
  </si>
  <si>
    <t>Šifra</t>
  </si>
  <si>
    <t>Materijalni rashodi</t>
  </si>
  <si>
    <t>A) SAŽETAK RAČUNA PRIHODA I RASHODA</t>
  </si>
  <si>
    <t>B) SAŽETAK RAČUNA FINANCIRANJA</t>
  </si>
  <si>
    <t>Plan 2022.**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</si>
  <si>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</si>
  <si>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</si>
  <si>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</si>
  <si>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</si>
  <si>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</si>
  <si>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Pomoći iz inozemstva i od subjekata unutar općeg proračuna</t>
  </si>
  <si>
    <t>Rashodi za nabavu proizvedene dugotrajne imovine</t>
  </si>
  <si>
    <t>C) PRENESENI VIŠAK ILI PRENESENI MANJAK I VIŠEGODIŠNJI PLAN URAVNOTEŽENJA</t>
  </si>
  <si>
    <t>Naziv</t>
  </si>
  <si>
    <t>Aktivnost A100001</t>
  </si>
  <si>
    <t>OPĆI PRIHODI I PRIMICI</t>
  </si>
  <si>
    <t xml:space="preserve"> </t>
  </si>
  <si>
    <t>Odjeljak</t>
  </si>
  <si>
    <t>Podskupina</t>
  </si>
  <si>
    <t>Pomoći pror. kor.iz pror.</t>
  </si>
  <si>
    <t>Tekuće pom. pr. korisnika</t>
  </si>
  <si>
    <t>5.K.</t>
  </si>
  <si>
    <t>Pomoći OŠ</t>
  </si>
  <si>
    <t>Prihodi od upr. i ad. prist.po posebnim prop. i naknada</t>
  </si>
  <si>
    <t>Prihodi po posebnim propisima</t>
  </si>
  <si>
    <t>Ostali nespomenuti prihodi</t>
  </si>
  <si>
    <t>4.L.</t>
  </si>
  <si>
    <t>Prihodi za posebne namjene OŠ</t>
  </si>
  <si>
    <t>3.3.</t>
  </si>
  <si>
    <t>Vlastiti prihodi OŠ</t>
  </si>
  <si>
    <t>Prihodi od prodaje proiz. irobe i pruženih usluga</t>
  </si>
  <si>
    <t>Prihodi od pruženih usluga</t>
  </si>
  <si>
    <t>6.3.</t>
  </si>
  <si>
    <t>Donacije OŠ</t>
  </si>
  <si>
    <t>Tekuće donacije</t>
  </si>
  <si>
    <t>Donacije od pravnih i fiz. osoba izvan op. pror.</t>
  </si>
  <si>
    <t>4.1.</t>
  </si>
  <si>
    <t>Prihodi iz proračuna</t>
  </si>
  <si>
    <t>Prihodi iz pror. za fin. red. djelatnosti pror. kor.</t>
  </si>
  <si>
    <t>Prihodi za fin. rash. posl.</t>
  </si>
  <si>
    <t>1.1.</t>
  </si>
  <si>
    <t>Decentralizirana sredstva</t>
  </si>
  <si>
    <t>Kapitalne pomoći iz dr. pror.</t>
  </si>
  <si>
    <t>Pomoći od ost. subjekata unutar proračuna</t>
  </si>
  <si>
    <t>Tekuće pomoći od ost. sub.</t>
  </si>
  <si>
    <t>Prihodi od imovine</t>
  </si>
  <si>
    <t>Prihodi od fin.imovine</t>
  </si>
  <si>
    <t>Kamate na oročena sredstva</t>
  </si>
  <si>
    <t>Plaće</t>
  </si>
  <si>
    <t>Plaće za redovan rad</t>
  </si>
  <si>
    <t>5.T.</t>
  </si>
  <si>
    <t>MZOS-EFS-III</t>
  </si>
  <si>
    <t>Plaće za prekovremeni rad</t>
  </si>
  <si>
    <t>Plaće za posebne uvjete r.</t>
  </si>
  <si>
    <t>Ostali rashodi za zaposlene</t>
  </si>
  <si>
    <t>Doprinosi na plaće</t>
  </si>
  <si>
    <t>Doprinosi za obvezno zdr. Os</t>
  </si>
  <si>
    <t>Naknade troškova zaposlenima</t>
  </si>
  <si>
    <t>Službena putovanja</t>
  </si>
  <si>
    <t>Prihodi za pos. nam. OŠ</t>
  </si>
  <si>
    <t>Naknade za prijevoz</t>
  </si>
  <si>
    <t>Rashodi za mat. I energiju</t>
  </si>
  <si>
    <t>Uredski mat. i ost. mat.</t>
  </si>
  <si>
    <t>Materijal i sirovine</t>
  </si>
  <si>
    <t>Energija</t>
  </si>
  <si>
    <t>Materijal i dijel. za tek. i inv.</t>
  </si>
  <si>
    <t>Sitni inventar</t>
  </si>
  <si>
    <t>Službena odjeća i obuća</t>
  </si>
  <si>
    <t>Rashodi za usluge</t>
  </si>
  <si>
    <t>Usluge telefona, pošte i pr.</t>
  </si>
  <si>
    <t>Usluge tek. i inv. održavan.</t>
  </si>
  <si>
    <t xml:space="preserve">4.L. </t>
  </si>
  <si>
    <t>Usluge promidžbe i inf.</t>
  </si>
  <si>
    <t>Komunalne usluge</t>
  </si>
  <si>
    <t>Zdravstvene i vet. Usluge</t>
  </si>
  <si>
    <t>Intelektualne i osob. Usluge</t>
  </si>
  <si>
    <t>Računalne usluge</t>
  </si>
  <si>
    <t>Ostale usluge</t>
  </si>
  <si>
    <t>Pomoći  OŠ</t>
  </si>
  <si>
    <t>Premije osiguranja</t>
  </si>
  <si>
    <t>Članarine</t>
  </si>
  <si>
    <t>Pristojbe i naknade</t>
  </si>
  <si>
    <t>Ostali nesp.rash. posl.</t>
  </si>
  <si>
    <t>Financijski rashodi</t>
  </si>
  <si>
    <t>Ostali fin. Rashodi</t>
  </si>
  <si>
    <t>Bankarske usluge i us. pl.p.</t>
  </si>
  <si>
    <t>Naknade građanima i kuć.</t>
  </si>
  <si>
    <t>Ostale naknade građ. I kuć</t>
  </si>
  <si>
    <t>5.Đ</t>
  </si>
  <si>
    <t>Ministarstvo poljoprivrede</t>
  </si>
  <si>
    <t>Ostali rashodi</t>
  </si>
  <si>
    <t>Postrojenja i oprema</t>
  </si>
  <si>
    <t>Uredska oprema i namještaj</t>
  </si>
  <si>
    <t>Knjige, umjetnička djela</t>
  </si>
  <si>
    <t>Knjige</t>
  </si>
  <si>
    <t>Naknade za rad povjerenstva</t>
  </si>
  <si>
    <t>Rashodi za dodatna ulaganja</t>
  </si>
  <si>
    <t>Rash. za dod.ul. na nef. Im.</t>
  </si>
  <si>
    <t>Dodagna ulag. na građ. obj.</t>
  </si>
  <si>
    <t>Stručno usavršavanje zaposl.</t>
  </si>
  <si>
    <t>Naknada troškova os. i. RO</t>
  </si>
  <si>
    <t>09 Obrazovanje</t>
  </si>
  <si>
    <t>091 Predškolsko i osnovno obrazovanje</t>
  </si>
  <si>
    <t>0912 Osnovno obrazovanje</t>
  </si>
  <si>
    <t>096 Dodatne usluge u obrazovanju</t>
  </si>
  <si>
    <t xml:space="preserve">SVEUKUPNO </t>
  </si>
  <si>
    <t>Program 1001</t>
  </si>
  <si>
    <t>MINIMALNI STANDARD U OSNOVNOM ŠKOLSTVU- MATERIJALNI I FINANCIJSKI RASHODI</t>
  </si>
  <si>
    <t xml:space="preserve">Rashodi poslovanja </t>
  </si>
  <si>
    <t>Izvor4.1.</t>
  </si>
  <si>
    <t>DECENTRALIZIRANA SREDSTVA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</si>
  <si>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</si>
  <si>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</si>
  <si>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</si>
  <si>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</si>
  <si>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</si>
  <si>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</si>
  <si>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</si>
  <si>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</si>
  <si>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promidžbe i informiranja</t>
  </si>
  <si>
    <t>Zakupnine i najamnine</t>
  </si>
  <si>
    <t>Zdravstvene i veterinarske usluge</t>
  </si>
  <si>
    <t>Intelektualne i osobne usluge</t>
  </si>
  <si>
    <t>Ostali nespomenuti rashodi poslovanja</t>
  </si>
  <si>
    <t>Reprezentacija</t>
  </si>
  <si>
    <t>Članarine i norme</t>
  </si>
  <si>
    <t>Pristojbe i naknade-provjera diploma</t>
  </si>
  <si>
    <t>Financijski  rashodi</t>
  </si>
  <si>
    <t>Ostali financijski rashodi</t>
  </si>
  <si>
    <t>Bankarske usluge i usluge platnog prometa</t>
  </si>
  <si>
    <t>Naknade građanima i kućanstvima na temelju osiguranja i druge naknade</t>
  </si>
  <si>
    <t>Ostale naknade građanima i kućanstvima iz proračuna</t>
  </si>
  <si>
    <t>Naknade građanima i kućanstvima u naravi - vlastiti prijevoz učenika OŠ</t>
  </si>
  <si>
    <t>Aktivnost A100002</t>
  </si>
  <si>
    <t>TEKUĆE INVESTICIJSKO ODRŽAVANJE- minimalni standard</t>
  </si>
  <si>
    <t>Usluge tekućeg i investicijskog održavanja</t>
  </si>
  <si>
    <t>Aktivnost A100003</t>
  </si>
  <si>
    <t>Energenti</t>
  </si>
  <si>
    <t>KAPITALNO ULAGANJE U OSNOVNO ŠKOLSTVO</t>
  </si>
  <si>
    <t>4</t>
  </si>
  <si>
    <t>45</t>
  </si>
  <si>
    <t>Rashodi za dodatna ulaganja na nefinancijskoj imovini</t>
  </si>
  <si>
    <t>451</t>
  </si>
  <si>
    <t>Dodatna ulaganja na građevinskim objektima</t>
  </si>
  <si>
    <t>POJAČANI STANDARD U ŠKOLSTVU</t>
  </si>
  <si>
    <t>Tekući projekt T100006</t>
  </si>
  <si>
    <t>OSTALE IZVANŠKOLSKE AKTIVNOSTI - LJETO U M.G.</t>
  </si>
  <si>
    <t>Izvor1.1.</t>
  </si>
  <si>
    <t>Sitan inventar i auto gume</t>
  </si>
  <si>
    <t>Tekući projekt T100027</t>
  </si>
  <si>
    <t>MEĐUNARODNA SURADNJA</t>
  </si>
  <si>
    <t>Tekući projekt T100003</t>
  </si>
  <si>
    <t>NATJECANJA</t>
  </si>
  <si>
    <t>Naknade za rad predstavničkih i izvršnih tijela, povjerenstva i slično</t>
  </si>
  <si>
    <t>Tekući projekt  T100053</t>
  </si>
  <si>
    <t>PRIJEVOZ UČENIKA S TEŠKOĆAMA</t>
  </si>
  <si>
    <t>Naknade građanima i kućanstvima u novcu</t>
  </si>
  <si>
    <t>Tekući projekt T100041</t>
  </si>
  <si>
    <t>E-TEHNIČAR</t>
  </si>
  <si>
    <t>Plaće (Bruto)</t>
  </si>
  <si>
    <t>Doprinosi za obvezno zdravstveno osiguranje</t>
  </si>
  <si>
    <t>Naknade za prijevoz, rad na terenu i odvojeni život</t>
  </si>
  <si>
    <t>Izvor5.T.</t>
  </si>
  <si>
    <t>POTICANJE KORIŠTENJA SREDSTAVA IZ FONDOVA EU</t>
  </si>
  <si>
    <t xml:space="preserve">Tekući projekt T100011 </t>
  </si>
  <si>
    <t>NOVA ŠKOLSKA SHEMA VOĆA I POVRĆA TE MLIJEKA I MLIJEČNIH PROIZVODA</t>
  </si>
  <si>
    <t>Izvor5.Đ</t>
  </si>
  <si>
    <t>MINISTARSTVO POLJOPRIVREDE</t>
  </si>
  <si>
    <t>Naknade građanima i kućanstvima iz EU sredstava - Školska shema I Medni dan</t>
  </si>
  <si>
    <t>Program 1002</t>
  </si>
  <si>
    <t>KAPITALNO ULAGANJE</t>
  </si>
  <si>
    <t>Tekući projekt T00001</t>
  </si>
  <si>
    <t>OPREMA ŠKOLA</t>
  </si>
  <si>
    <t>Uređaji,strojevi i oprema za ostale namj.</t>
  </si>
  <si>
    <t xml:space="preserve">Tekući projekt T100002 </t>
  </si>
  <si>
    <t>DODATNA ULAGANJA</t>
  </si>
  <si>
    <t>Program 1003</t>
  </si>
  <si>
    <t>TEKUĆE I INVESTICIJSKO ODRŽAVNJE U ŠKOLSTVU</t>
  </si>
  <si>
    <t>TEKUĆE I INVESTICIJSKO ODRŽAVANJE U ŠKOLSTVU</t>
  </si>
  <si>
    <t>PROGRAMI OSNOVNIH ŠKOLA IZVAN ŽUPANIJSKOG PRORAČUNA</t>
  </si>
  <si>
    <t>IZVOR5.K.</t>
  </si>
  <si>
    <t>POMOĆI OŠ</t>
  </si>
  <si>
    <t>Uredski materijal</t>
  </si>
  <si>
    <t>Materijal i dijelovi za tekuće i inv. odr.</t>
  </si>
  <si>
    <t>Usluge tekućeg i investic.održavanja</t>
  </si>
  <si>
    <t>Laboratorijske usluge</t>
  </si>
  <si>
    <t>Naknada troškova osobama iz. RO</t>
  </si>
  <si>
    <t>Pristojbe i naknade-nezap.invalida</t>
  </si>
  <si>
    <t>Troškovi sudskih postupaka</t>
  </si>
  <si>
    <t>Bankarske usluge i usluge platnog prom.</t>
  </si>
  <si>
    <t xml:space="preserve">Ostali rashodi </t>
  </si>
  <si>
    <t>IZVOR3.3.</t>
  </si>
  <si>
    <t>VLASTITI PRIHODI OŠ</t>
  </si>
  <si>
    <t>IZVOR4.L.</t>
  </si>
  <si>
    <t>PRIHODI ZA POSEBNE NAMJENE OŠ</t>
  </si>
  <si>
    <t>IZVOR6.3.</t>
  </si>
  <si>
    <t>DONACIJE OŠ</t>
  </si>
  <si>
    <t>ADMINISTRATIVNO, TEHNIČKO I STRUČNO OSOBLJE</t>
  </si>
  <si>
    <t>IZVOR5.K</t>
  </si>
  <si>
    <t>Plaće za posebne uvjete rada</t>
  </si>
  <si>
    <t>Doprinosi za obvezno osiguranje u slučaju nezaposlenosti-tužbe</t>
  </si>
  <si>
    <t>ŠKOLSKA KUHINJA</t>
  </si>
  <si>
    <t>Uredski materijal i ostali materija.rashodi</t>
  </si>
  <si>
    <t>Materijal za tekuće i inv.održavanje</t>
  </si>
  <si>
    <t>Ostali nespomen.rashodi poslovanja</t>
  </si>
  <si>
    <t>IZVOR4.L</t>
  </si>
  <si>
    <t>Sportska i glazbena oprema</t>
  </si>
  <si>
    <t>PRODUŽENI BORAVAK</t>
  </si>
  <si>
    <t>Uredski materijal i ostali materij. rashodi</t>
  </si>
  <si>
    <t>Tekući projekt T100009</t>
  </si>
  <si>
    <t>OSTALE IZVANUČIONIČKE AKTIVNOSTI</t>
  </si>
  <si>
    <t>3</t>
  </si>
  <si>
    <t>32</t>
  </si>
  <si>
    <t>Tekući projekt T100024</t>
  </si>
  <si>
    <t>OSPOSOBLJAVANJE BEZ ZASNIVANJA RADNOG ODNOSA</t>
  </si>
  <si>
    <t>31</t>
  </si>
  <si>
    <t>311</t>
  </si>
  <si>
    <t>3111</t>
  </si>
  <si>
    <t>321</t>
  </si>
  <si>
    <t>3212</t>
  </si>
  <si>
    <t>Naknade za prijevoz, za rad na terenu i odvojeni život</t>
  </si>
  <si>
    <t>3213</t>
  </si>
  <si>
    <t>Tekući projekt T100012</t>
  </si>
  <si>
    <t>Komunikacijska oprema</t>
  </si>
  <si>
    <t>Oprema za održavanje i zaštitu</t>
  </si>
  <si>
    <t>Instrumenti, uređaji i strojevi</t>
  </si>
  <si>
    <t>Uređaji, strojevi i oprema za ostale namjene</t>
  </si>
  <si>
    <t>Knjige, umjetnička djela i ostale izložbene vrijednosti</t>
  </si>
  <si>
    <t>IZVOR3.3</t>
  </si>
  <si>
    <t>IZVOR6.3</t>
  </si>
  <si>
    <t>Tekući projekt T100013</t>
  </si>
  <si>
    <t>4511</t>
  </si>
  <si>
    <t xml:space="preserve">Tekući projekt T100014 </t>
  </si>
  <si>
    <t>TEKUĆE I INVESTICIJSKO ODRŽAVANJE</t>
  </si>
  <si>
    <t>Usluge tekućeg i investicijs.održavanja</t>
  </si>
  <si>
    <t>Tekući projekt T100020</t>
  </si>
  <si>
    <t>NABAVA UDŽBENIKA ZA UČENIKE</t>
  </si>
  <si>
    <t>Naknade građanima i kućanstvima u naravi</t>
  </si>
  <si>
    <t>Knjige-UDŽBENICI NISU RADNI</t>
  </si>
  <si>
    <t>II POSEBNI DIO</t>
  </si>
  <si>
    <t>PLAN 2022.</t>
  </si>
  <si>
    <t>PLAN ZA 2023.</t>
  </si>
  <si>
    <t>0960 Dodatne usluge u obrazovanju</t>
  </si>
  <si>
    <t>097 Istraživanje i razvoj obrazovanja</t>
  </si>
  <si>
    <t>0970 Istraživanje i razvoj obrazovanja</t>
  </si>
  <si>
    <t>098 Usluge obrazovanja koje nisu drugdje svrstane</t>
  </si>
  <si>
    <t>0980 Usluge obrazovanja koje nisu drugdje svrstane</t>
  </si>
  <si>
    <t xml:space="preserve">                                  A. RAČUN PRIHODA I RASHODA</t>
  </si>
  <si>
    <t xml:space="preserve">                                                         RASHODI POSLOVANJA</t>
  </si>
  <si>
    <t>PLAN ZA 2024.</t>
  </si>
  <si>
    <t>Izvršenje 2022.</t>
  </si>
  <si>
    <t>Plan za 2024.</t>
  </si>
  <si>
    <t>Izvršenje 2022.**</t>
  </si>
  <si>
    <t>Naknade građanima i kućanstvima</t>
  </si>
  <si>
    <t>EUR</t>
  </si>
  <si>
    <t>Ravnateljica: Jasna Horvat, mag.prim.educ.</t>
  </si>
  <si>
    <t>PRSTEN POTPORE VII</t>
  </si>
  <si>
    <t>Tekući projekt T100058</t>
  </si>
  <si>
    <t>PRIHODI POSLOVANJA PREMA IZVORIMA FINANCIRANJA</t>
  </si>
  <si>
    <t>Brojčana oznaka i naziv</t>
  </si>
  <si>
    <t>Plan 2023.</t>
  </si>
  <si>
    <t>1 Opći prihodi i primici</t>
  </si>
  <si>
    <t xml:space="preserve">  1.1 Opći prihodi i primici</t>
  </si>
  <si>
    <t>3 Vlastiti prihodi</t>
  </si>
  <si>
    <t>3.3. Vlastiti prihodi OŠ</t>
  </si>
  <si>
    <t>4 Prihodi za posebne namjene</t>
  </si>
  <si>
    <t>4.1. Decentralizirana sredstva - OŠ</t>
  </si>
  <si>
    <t>4.L. Prihodi za posebne namjene - OŠ</t>
  </si>
  <si>
    <t>5 Pomoći</t>
  </si>
  <si>
    <t>5.Đ. Ministarstvo poljoprivrede</t>
  </si>
  <si>
    <t>5.K. Pomoći - OŠ</t>
  </si>
  <si>
    <t>5.T. MZO-ESF</t>
  </si>
  <si>
    <t>6 Donacije</t>
  </si>
  <si>
    <t>6.3. Donacije - OŠ</t>
  </si>
  <si>
    <t>RASHODI POSLOVANJA PREMA IZVORIMA FINANCIRANJA</t>
  </si>
  <si>
    <t xml:space="preserve"> 1.1 Opći prihodi i primici</t>
  </si>
  <si>
    <t>4.1. Decentralizirana sredstva-OŠ</t>
  </si>
  <si>
    <t xml:space="preserve">OŠ ANTE KOVAČIĆA MARIJA GORICA SANACIJA KROVA           </t>
  </si>
  <si>
    <t xml:space="preserve">Kapitalni projekt K100174 </t>
  </si>
  <si>
    <t>Dop. za obv. osig.u sl. nez. tužbe</t>
  </si>
  <si>
    <t>OPSKRBA BESP. ZALIHAMA MENST. HIGIJ. POTREPŠTINA</t>
  </si>
  <si>
    <t>IZVOR 5.K</t>
  </si>
  <si>
    <t>Tekuće donacije u naravi</t>
  </si>
  <si>
    <t>Tekući projekt T100040</t>
  </si>
  <si>
    <t>STRUČNO USAVRŠAVANJE DJELATNIKA U ŠKOLSTVU</t>
  </si>
  <si>
    <t xml:space="preserve">Tekući projekt T100016 </t>
  </si>
  <si>
    <t>KNJIGE ZA ŠKOLSKU KNJIŽNICU</t>
  </si>
  <si>
    <t>Rash. za nab. pr. nef. Imovine</t>
  </si>
  <si>
    <t>Rashodi za nab. nef. imovine</t>
  </si>
  <si>
    <t>Naknade članovima povjerenstva</t>
  </si>
  <si>
    <t>IZVOR 4. L.</t>
  </si>
  <si>
    <t>Izvršenje 2023.</t>
  </si>
  <si>
    <t>5.k.</t>
  </si>
  <si>
    <t>PLAN  2024.</t>
  </si>
  <si>
    <t>PLAN 2024.</t>
  </si>
  <si>
    <t>PLAN 2025.</t>
  </si>
  <si>
    <t>PLAN  2025.</t>
  </si>
  <si>
    <t>PLAN ZA 2025.</t>
  </si>
  <si>
    <t>I. REBALANS FINANCIJSKOG PLANA PRORAČUNSKOG KORISNIKA OŠ ANTE KOVAČIĆA MARIJA GORICA ZA 2025. I PROJEK. ZA 2026.I 2027.</t>
  </si>
  <si>
    <t>I. REBALANS FINANCIJSKOG PLANA  PRORAČUNSKOG KORISNIKA OŠ ANTE KOVAČIĆA MARIJA GORICA
ZA 2025. I PROJEKCIJA ZA 2026. I 2027. GODINU</t>
  </si>
  <si>
    <t>I. REBALANS FINANCIJSKOG  PLANA  PRORAČUNSKOG KORISNIKA OŠ ANTE KOVAČIĆA MARIJA GORICA
ZA 2025. I PROJEKCIJA ZA 2026. I 2027. GODINU</t>
  </si>
  <si>
    <t>REBALANS PLANA 2025.</t>
  </si>
  <si>
    <t>I. REBALANS FINANCIJSKOG  PLANA   OŠ ANTE KOVAČIĆA MARIJA GORICA ZA 2025. I PROJEKCIJA ZA 2026. I 2027.  GODINU</t>
  </si>
  <si>
    <t xml:space="preserve">I. REBALANS FINANCIJSKIOG PLANA OŠ ANTE KOVAČIĆA MARIJA GORICA ZA 2025. I PROJEKCIJA ZA 2026. I 2027. GODINU
</t>
  </si>
  <si>
    <t>REBALANS PLANA ZA 2025.</t>
  </si>
  <si>
    <t xml:space="preserve"> FIN. PLANA 2025.</t>
  </si>
  <si>
    <t xml:space="preserve"> FIN. PLAN 2025.</t>
  </si>
  <si>
    <t xml:space="preserve"> FIN. PLAN  ZA 2025.</t>
  </si>
  <si>
    <t xml:space="preserve"> REBALANS FIN. PLAN 2025.</t>
  </si>
  <si>
    <t xml:space="preserve"> REB. PLANA  ZA 2025.</t>
  </si>
  <si>
    <t>REB. FIN. PLANA 2025.</t>
  </si>
  <si>
    <t>izvršenje 30.06. 2025.</t>
  </si>
  <si>
    <t>indeks</t>
  </si>
  <si>
    <t>izvršenje 30. 06.</t>
  </si>
  <si>
    <t xml:space="preserve"> MANJAK </t>
  </si>
  <si>
    <t>Izvršenje 2024.**</t>
  </si>
  <si>
    <t>Izvršenje 2024.</t>
  </si>
  <si>
    <t>Izvršenje  30.06. 2024.</t>
  </si>
  <si>
    <t>izvršenje 30.06.2025.</t>
  </si>
  <si>
    <t>izvršenje 30. 06. 2025.</t>
  </si>
  <si>
    <t>IZVRŠENJE 2024.</t>
  </si>
  <si>
    <t>Tekući prijenosi pror. kor.</t>
  </si>
  <si>
    <t xml:space="preserve">Tekući prijenosi </t>
  </si>
  <si>
    <t>Tekući prijenosi iz pror. kor. is p</t>
  </si>
  <si>
    <t>Ostala oprema za odr. I zaštitu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</si>
</sst>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i/>
      <sz val="8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C00000"/>
      <name val="Arial"/>
      <family val="2"/>
      <charset val="238"/>
    </font>
    <font>
      <b/>
      <sz val="10"/>
      <color indexed="8"/>
      <name val="Arial"/>
      <family val="2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C00000"/>
      <name val="Arial"/>
      <family val="2"/>
      <charset val="238"/>
    </font>
    <font>
      <b/>
      <sz val="7"/>
      <color rgb="FFC00000"/>
      <name val="Arial"/>
      <family val="2"/>
      <charset val="238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8"/>
      <color rgb="FFFF0000"/>
      <name val="Arial"/>
      <family val="2"/>
      <charset val="238"/>
    </font>
    <font>
      <b/>
      <sz val="10"/>
      <color rgb="FF000000"/>
      <name val="Arial"/>
      <family val="2"/>
    </font>
    <font>
      <b/>
      <sz val="8"/>
      <color rgb="FFFF0000"/>
      <name val="Arial"/>
      <family val="2"/>
    </font>
    <font>
      <sz val="10"/>
      <color rgb="FF00000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indexed="8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b/>
      <sz val="8"/>
      <color rgb="FF000000"/>
      <name val="Arial"/>
      <family val="2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rgb="FF7030A0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  <charset val="238"/>
    </font>
    <font>
      <sz val="10"/>
      <color theme="1"/>
      <name val="Arial"/>
      <family val="2"/>
    </font>
    <font>
      <sz val="9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theme="2"/>
        <bgColor rgb="FFE1E1FF"/>
      </patternFill>
    </fill>
    <fill>
      <patternFill patternType="solid">
        <fgColor theme="0"/>
        <bgColor rgb="FFE1E1FF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C1C1FF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6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7" fillId="4" borderId="4" xfId="0" applyNumberFormat="1" applyFont="1" applyFill="1" applyBorder="1" applyAlignment="1" applyProtection="1">
      <alignment horizontal="center" vertical="center" wrapText="1"/>
    </xf>
    <xf numFmtId="0" fontId="18" fillId="2" borderId="3" xfId="0" quotePrefix="1" applyFont="1" applyFill="1" applyBorder="1" applyAlignment="1">
      <alignment horizontal="left" vertical="center"/>
    </xf>
    <xf numFmtId="3" fontId="9" fillId="2" borderId="4" xfId="0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6" borderId="3" xfId="0" applyNumberFormat="1" applyFont="1" applyFill="1" applyBorder="1" applyAlignment="1" applyProtection="1">
      <alignment horizontal="left" wrapText="1"/>
    </xf>
    <xf numFmtId="0" fontId="11" fillId="6" borderId="3" xfId="0" applyNumberFormat="1" applyFont="1" applyFill="1" applyBorder="1" applyAlignment="1" applyProtection="1">
      <alignment wrapText="1"/>
    </xf>
    <xf numFmtId="4" fontId="11" fillId="6" borderId="3" xfId="0" applyNumberFormat="1" applyFont="1" applyFill="1" applyBorder="1" applyAlignment="1" applyProtection="1"/>
    <xf numFmtId="4" fontId="20" fillId="6" borderId="3" xfId="0" applyNumberFormat="1" applyFont="1" applyFill="1" applyBorder="1" applyAlignment="1" applyProtection="1"/>
    <xf numFmtId="0" fontId="11" fillId="2" borderId="0" xfId="0" applyNumberFormat="1" applyFont="1" applyFill="1" applyBorder="1" applyAlignment="1" applyProtection="1"/>
    <xf numFmtId="0" fontId="21" fillId="7" borderId="3" xfId="0" applyFont="1" applyFill="1" applyBorder="1" applyAlignment="1">
      <alignment horizontal="left" vertical="center" wrapText="1"/>
    </xf>
    <xf numFmtId="0" fontId="21" fillId="7" borderId="3" xfId="0" applyFont="1" applyFill="1" applyBorder="1" applyAlignment="1">
      <alignment horizontal="left" vertical="center" wrapText="1" readingOrder="1"/>
    </xf>
    <xf numFmtId="4" fontId="22" fillId="7" borderId="3" xfId="0" applyNumberFormat="1" applyFont="1" applyFill="1" applyBorder="1" applyAlignment="1">
      <alignment horizontal="right" vertical="center" wrapText="1" readingOrder="1"/>
    </xf>
    <xf numFmtId="0" fontId="6" fillId="0" borderId="0" xfId="0" applyNumberFormat="1" applyFont="1" applyFill="1" applyBorder="1" applyAlignment="1" applyProtection="1"/>
    <xf numFmtId="0" fontId="21" fillId="8" borderId="3" xfId="0" applyFont="1" applyFill="1" applyBorder="1" applyAlignment="1">
      <alignment horizontal="left" vertical="center" wrapText="1"/>
    </xf>
    <xf numFmtId="0" fontId="21" fillId="8" borderId="3" xfId="0" applyFont="1" applyFill="1" applyBorder="1" applyAlignment="1">
      <alignment horizontal="left" vertical="center" wrapText="1" readingOrder="1"/>
    </xf>
    <xf numFmtId="4" fontId="22" fillId="8" borderId="3" xfId="0" applyNumberFormat="1" applyFont="1" applyFill="1" applyBorder="1" applyAlignment="1">
      <alignment horizontal="right" vertical="center" wrapText="1" readingOrder="1"/>
    </xf>
    <xf numFmtId="0" fontId="23" fillId="8" borderId="3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wrapText="1"/>
    </xf>
    <xf numFmtId="0" fontId="6" fillId="0" borderId="3" xfId="0" applyNumberFormat="1" applyFont="1" applyFill="1" applyBorder="1" applyAlignment="1" applyProtection="1">
      <alignment wrapText="1"/>
    </xf>
    <xf numFmtId="4" fontId="6" fillId="0" borderId="3" xfId="0" applyNumberFormat="1" applyFont="1" applyFill="1" applyBorder="1" applyAlignment="1" applyProtection="1">
      <alignment horizontal="right"/>
    </xf>
    <xf numFmtId="0" fontId="24" fillId="0" borderId="0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wrapText="1"/>
    </xf>
    <xf numFmtId="0" fontId="3" fillId="0" borderId="3" xfId="0" applyNumberFormat="1" applyFont="1" applyFill="1" applyBorder="1" applyAlignment="1" applyProtection="1">
      <alignment wrapText="1"/>
    </xf>
    <xf numFmtId="4" fontId="3" fillId="0" borderId="3" xfId="0" applyNumberFormat="1" applyFont="1" applyFill="1" applyBorder="1" applyAlignment="1" applyProtection="1">
      <alignment horizontal="right"/>
    </xf>
    <xf numFmtId="0" fontId="22" fillId="8" borderId="3" xfId="0" applyFont="1" applyFill="1" applyBorder="1" applyAlignment="1">
      <alignment horizontal="left" vertical="center" wrapText="1"/>
    </xf>
    <xf numFmtId="0" fontId="22" fillId="8" borderId="3" xfId="0" applyFont="1" applyFill="1" applyBorder="1" applyAlignment="1">
      <alignment horizontal="left" vertical="center" wrapText="1" readingOrder="1"/>
    </xf>
    <xf numFmtId="0" fontId="22" fillId="7" borderId="3" xfId="0" applyFont="1" applyFill="1" applyBorder="1" applyAlignment="1">
      <alignment horizontal="left" vertical="center" wrapText="1"/>
    </xf>
    <xf numFmtId="0" fontId="22" fillId="7" borderId="3" xfId="0" applyFont="1" applyFill="1" applyBorder="1" applyAlignment="1">
      <alignment horizontal="left" vertical="center" wrapText="1" readingOrder="1"/>
    </xf>
    <xf numFmtId="0" fontId="25" fillId="9" borderId="3" xfId="0" applyFont="1" applyFill="1" applyBorder="1" applyAlignment="1">
      <alignment horizontal="left" vertical="center" wrapText="1"/>
    </xf>
    <xf numFmtId="0" fontId="24" fillId="0" borderId="3" xfId="0" applyNumberFormat="1" applyFont="1" applyFill="1" applyBorder="1" applyAlignment="1" applyProtection="1">
      <alignment horizontal="center" wrapText="1"/>
    </xf>
    <xf numFmtId="0" fontId="24" fillId="0" borderId="3" xfId="0" applyNumberFormat="1" applyFont="1" applyFill="1" applyBorder="1" applyAlignment="1" applyProtection="1">
      <alignment wrapText="1"/>
    </xf>
    <xf numFmtId="4" fontId="24" fillId="0" borderId="3" xfId="0" applyNumberFormat="1" applyFont="1" applyFill="1" applyBorder="1" applyAlignment="1" applyProtection="1">
      <alignment horizontal="right"/>
    </xf>
    <xf numFmtId="4" fontId="26" fillId="7" borderId="3" xfId="0" applyNumberFormat="1" applyFont="1" applyFill="1" applyBorder="1" applyAlignment="1">
      <alignment horizontal="right" vertical="center" wrapText="1" readingOrder="1"/>
    </xf>
    <xf numFmtId="0" fontId="11" fillId="0" borderId="3" xfId="0" applyNumberFormat="1" applyFont="1" applyFill="1" applyBorder="1" applyAlignment="1" applyProtection="1">
      <alignment horizontal="center" wrapText="1"/>
    </xf>
    <xf numFmtId="0" fontId="11" fillId="0" borderId="3" xfId="0" applyNumberFormat="1" applyFont="1" applyFill="1" applyBorder="1" applyAlignment="1" applyProtection="1">
      <alignment wrapText="1"/>
    </xf>
    <xf numFmtId="4" fontId="11" fillId="0" borderId="3" xfId="0" applyNumberFormat="1" applyFont="1" applyFill="1" applyBorder="1" applyAlignment="1" applyProtection="1">
      <alignment horizontal="right"/>
    </xf>
    <xf numFmtId="0" fontId="26" fillId="8" borderId="3" xfId="0" applyFont="1" applyFill="1" applyBorder="1" applyAlignment="1">
      <alignment horizontal="left" vertical="center" wrapText="1"/>
    </xf>
    <xf numFmtId="4" fontId="11" fillId="8" borderId="3" xfId="0" applyNumberFormat="1" applyFont="1" applyFill="1" applyBorder="1" applyAlignment="1">
      <alignment horizontal="right" vertical="center" wrapText="1" readingOrder="1"/>
    </xf>
    <xf numFmtId="4" fontId="27" fillId="7" borderId="3" xfId="0" applyNumberFormat="1" applyFont="1" applyFill="1" applyBorder="1" applyAlignment="1">
      <alignment horizontal="right" vertical="center" wrapText="1" readingOrder="1"/>
    </xf>
    <xf numFmtId="0" fontId="28" fillId="0" borderId="3" xfId="0" applyNumberFormat="1" applyFont="1" applyFill="1" applyBorder="1" applyAlignment="1" applyProtection="1">
      <alignment horizontal="center" wrapText="1"/>
    </xf>
    <xf numFmtId="0" fontId="28" fillId="0" borderId="3" xfId="0" applyNumberFormat="1" applyFont="1" applyFill="1" applyBorder="1" applyAlignment="1" applyProtection="1">
      <alignment wrapText="1"/>
    </xf>
    <xf numFmtId="4" fontId="22" fillId="10" borderId="3" xfId="0" applyNumberFormat="1" applyFont="1" applyFill="1" applyBorder="1" applyAlignment="1">
      <alignment horizontal="right" vertical="center" wrapText="1" readingOrder="1"/>
    </xf>
    <xf numFmtId="0" fontId="29" fillId="8" borderId="3" xfId="0" applyFont="1" applyFill="1" applyBorder="1" applyAlignment="1">
      <alignment horizontal="left" vertical="center" wrapText="1"/>
    </xf>
    <xf numFmtId="0" fontId="30" fillId="0" borderId="0" xfId="0" quotePrefix="1" applyNumberFormat="1" applyFont="1" applyFill="1" applyBorder="1" applyAlignment="1" applyProtection="1"/>
    <xf numFmtId="0" fontId="19" fillId="0" borderId="3" xfId="0" applyNumberFormat="1" applyFont="1" applyFill="1" applyBorder="1" applyAlignment="1" applyProtection="1">
      <alignment horizontal="center" wrapText="1"/>
    </xf>
    <xf numFmtId="0" fontId="19" fillId="0" borderId="3" xfId="0" applyNumberFormat="1" applyFont="1" applyFill="1" applyBorder="1" applyAlignment="1" applyProtection="1">
      <alignment wrapText="1"/>
    </xf>
    <xf numFmtId="0" fontId="31" fillId="0" borderId="0" xfId="0" applyNumberFormat="1" applyFont="1" applyFill="1" applyBorder="1" applyAlignment="1" applyProtection="1"/>
    <xf numFmtId="0" fontId="26" fillId="8" borderId="3" xfId="0" applyFont="1" applyFill="1" applyBorder="1" applyAlignment="1">
      <alignment horizontal="left" vertical="center" wrapText="1" readingOrder="1"/>
    </xf>
    <xf numFmtId="0" fontId="32" fillId="8" borderId="3" xfId="0" applyFont="1" applyFill="1" applyBorder="1" applyAlignment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/>
    </xf>
    <xf numFmtId="0" fontId="30" fillId="8" borderId="3" xfId="0" applyFont="1" applyFill="1" applyBorder="1" applyAlignment="1">
      <alignment horizontal="left" vertical="center" wrapText="1"/>
    </xf>
    <xf numFmtId="0" fontId="30" fillId="8" borderId="3" xfId="0" applyFont="1" applyFill="1" applyBorder="1" applyAlignment="1">
      <alignment horizontal="left" vertical="center" wrapText="1" readingOrder="1"/>
    </xf>
    <xf numFmtId="4" fontId="33" fillId="8" borderId="3" xfId="0" applyNumberFormat="1" applyFont="1" applyFill="1" applyBorder="1" applyAlignment="1">
      <alignment horizontal="right" vertical="center" wrapText="1" readingOrder="1"/>
    </xf>
    <xf numFmtId="0" fontId="34" fillId="8" borderId="3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4" fontId="36" fillId="0" borderId="3" xfId="0" applyNumberFormat="1" applyFont="1" applyFill="1" applyBorder="1" applyAlignment="1" applyProtection="1">
      <alignment horizontal="right"/>
    </xf>
    <xf numFmtId="0" fontId="33" fillId="0" borderId="3" xfId="0" applyFont="1" applyFill="1" applyBorder="1" applyAlignment="1">
      <alignment horizontal="left" vertical="center" wrapText="1" readingOrder="1"/>
    </xf>
    <xf numFmtId="0" fontId="37" fillId="11" borderId="3" xfId="0" applyFont="1" applyFill="1" applyBorder="1" applyAlignment="1">
      <alignment horizontal="center" vertical="center" wrapText="1" readingOrder="1"/>
    </xf>
    <xf numFmtId="0" fontId="37" fillId="11" borderId="3" xfId="0" applyFont="1" applyFill="1" applyBorder="1" applyAlignment="1">
      <alignment vertical="center" wrapText="1" readingOrder="1"/>
    </xf>
    <xf numFmtId="4" fontId="22" fillId="0" borderId="3" xfId="0" applyNumberFormat="1" applyFont="1" applyFill="1" applyBorder="1" applyAlignment="1">
      <alignment horizontal="right" vertical="center" wrapText="1" readingOrder="1"/>
    </xf>
    <xf numFmtId="0" fontId="37" fillId="0" borderId="3" xfId="0" applyFont="1" applyBorder="1" applyAlignment="1">
      <alignment horizontal="center" vertical="center" wrapText="1" readingOrder="1"/>
    </xf>
    <xf numFmtId="0" fontId="37" fillId="0" borderId="3" xfId="0" applyFont="1" applyBorder="1" applyAlignment="1">
      <alignment vertical="center" wrapText="1" readingOrder="1"/>
    </xf>
    <xf numFmtId="0" fontId="38" fillId="0" borderId="3" xfId="0" applyFont="1" applyBorder="1" applyAlignment="1">
      <alignment horizontal="center" vertical="center" wrapText="1" readingOrder="1"/>
    </xf>
    <xf numFmtId="0" fontId="38" fillId="0" borderId="3" xfId="0" applyFont="1" applyBorder="1" applyAlignment="1">
      <alignment vertical="center" wrapText="1" readingOrder="1"/>
    </xf>
    <xf numFmtId="0" fontId="37" fillId="11" borderId="3" xfId="0" applyFont="1" applyFill="1" applyBorder="1" applyAlignment="1">
      <alignment horizontal="left" vertical="center" wrapText="1" readingOrder="1"/>
    </xf>
    <xf numFmtId="0" fontId="37" fillId="0" borderId="3" xfId="0" applyFont="1" applyBorder="1" applyAlignment="1">
      <alignment horizontal="left" vertical="center" wrapText="1" readingOrder="1"/>
    </xf>
    <xf numFmtId="0" fontId="38" fillId="0" borderId="3" xfId="0" applyFont="1" applyBorder="1" applyAlignment="1">
      <alignment horizontal="left" vertical="center" wrapText="1" readingOrder="1"/>
    </xf>
    <xf numFmtId="4" fontId="21" fillId="8" borderId="3" xfId="0" applyNumberFormat="1" applyFont="1" applyFill="1" applyBorder="1" applyAlignment="1">
      <alignment horizontal="right" vertical="center" wrapText="1" readingOrder="1"/>
    </xf>
    <xf numFmtId="0" fontId="22" fillId="0" borderId="3" xfId="0" applyFont="1" applyFill="1" applyBorder="1" applyAlignment="1">
      <alignment horizontal="left" vertical="center" wrapText="1" readingOrder="1"/>
    </xf>
    <xf numFmtId="0" fontId="21" fillId="10" borderId="3" xfId="0" applyFont="1" applyFill="1" applyBorder="1" applyAlignment="1">
      <alignment horizontal="left" vertical="center" wrapText="1" readingOrder="1"/>
    </xf>
    <xf numFmtId="0" fontId="39" fillId="0" borderId="0" xfId="0" applyNumberFormat="1" applyFont="1" applyFill="1" applyBorder="1" applyAlignment="1" applyProtection="1"/>
    <xf numFmtId="0" fontId="40" fillId="8" borderId="3" xfId="0" applyFont="1" applyFill="1" applyBorder="1" applyAlignment="1">
      <alignment horizontal="left" vertical="center" wrapText="1"/>
    </xf>
    <xf numFmtId="0" fontId="40" fillId="8" borderId="3" xfId="0" applyFont="1" applyFill="1" applyBorder="1" applyAlignment="1">
      <alignment horizontal="left" vertical="center" wrapText="1" readingOrder="1"/>
    </xf>
    <xf numFmtId="0" fontId="41" fillId="8" borderId="3" xfId="0" applyFont="1" applyFill="1" applyBorder="1" applyAlignment="1">
      <alignment horizontal="left" vertical="center" wrapText="1"/>
    </xf>
    <xf numFmtId="0" fontId="41" fillId="8" borderId="3" xfId="0" applyFont="1" applyFill="1" applyBorder="1" applyAlignment="1">
      <alignment horizontal="left" vertical="center" wrapText="1" readingOrder="1"/>
    </xf>
    <xf numFmtId="4" fontId="42" fillId="8" borderId="3" xfId="0" applyNumberFormat="1" applyFont="1" applyFill="1" applyBorder="1" applyAlignment="1">
      <alignment horizontal="right" vertical="center" wrapText="1" readingOrder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12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/>
    <xf numFmtId="0" fontId="36" fillId="0" borderId="3" xfId="0" applyNumberFormat="1" applyFont="1" applyFill="1" applyBorder="1" applyAlignment="1" applyProtection="1">
      <alignment wrapText="1"/>
    </xf>
    <xf numFmtId="0" fontId="6" fillId="0" borderId="3" xfId="0" applyNumberFormat="1" applyFont="1" applyFill="1" applyBorder="1" applyAlignment="1" applyProtection="1"/>
    <xf numFmtId="0" fontId="37" fillId="0" borderId="0" xfId="0" applyFont="1" applyFill="1" applyAlignment="1">
      <alignment horizontal="left" vertical="center" wrapText="1" readingOrder="1"/>
    </xf>
    <xf numFmtId="0" fontId="6" fillId="0" borderId="3" xfId="0" applyNumberFormat="1" applyFont="1" applyFill="1" applyBorder="1" applyAlignment="1" applyProtection="1">
      <alignment horizontal="left" wrapText="1"/>
    </xf>
    <xf numFmtId="0" fontId="44" fillId="12" borderId="0" xfId="0" applyNumberFormat="1" applyFont="1" applyFill="1" applyBorder="1" applyAlignment="1" applyProtection="1">
      <alignment horizontal="center" wrapText="1"/>
    </xf>
    <xf numFmtId="0" fontId="45" fillId="12" borderId="0" xfId="0" applyNumberFormat="1" applyFont="1" applyFill="1" applyBorder="1" applyAlignment="1" applyProtection="1">
      <alignment wrapText="1"/>
    </xf>
    <xf numFmtId="0" fontId="45" fillId="12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0" fontId="17" fillId="4" borderId="3" xfId="0" applyNumberFormat="1" applyFont="1" applyFill="1" applyBorder="1" applyAlignment="1" applyProtection="1">
      <alignment horizontal="center" vertical="center" wrapText="1"/>
    </xf>
    <xf numFmtId="0" fontId="46" fillId="0" borderId="0" xfId="0" applyFont="1"/>
    <xf numFmtId="0" fontId="20" fillId="2" borderId="3" xfId="0" applyNumberFormat="1" applyFont="1" applyFill="1" applyBorder="1" applyAlignment="1" applyProtection="1">
      <alignment horizontal="left" vertical="center" wrapText="1"/>
    </xf>
    <xf numFmtId="3" fontId="47" fillId="2" borderId="3" xfId="0" applyNumberFormat="1" applyFont="1" applyFill="1" applyBorder="1" applyAlignment="1">
      <alignment horizontal="right"/>
    </xf>
    <xf numFmtId="0" fontId="48" fillId="2" borderId="3" xfId="0" applyNumberFormat="1" applyFont="1" applyFill="1" applyBorder="1" applyAlignment="1" applyProtection="1">
      <alignment horizontal="left" vertical="center" wrapText="1"/>
    </xf>
    <xf numFmtId="3" fontId="47" fillId="2" borderId="4" xfId="0" applyNumberFormat="1" applyFont="1" applyFill="1" applyBorder="1" applyAlignment="1">
      <alignment horizontal="right"/>
    </xf>
    <xf numFmtId="0" fontId="48" fillId="2" borderId="3" xfId="0" quotePrefix="1" applyFont="1" applyFill="1" applyBorder="1" applyAlignment="1">
      <alignment horizontal="left" vertical="center"/>
    </xf>
    <xf numFmtId="0" fontId="20" fillId="2" borderId="3" xfId="0" quotePrefix="1" applyFont="1" applyFill="1" applyBorder="1" applyAlignment="1">
      <alignment horizontal="left" vertical="center"/>
    </xf>
    <xf numFmtId="0" fontId="18" fillId="2" borderId="3" xfId="0" quotePrefix="1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/>
    </xf>
    <xf numFmtId="0" fontId="20" fillId="2" borderId="3" xfId="0" applyNumberFormat="1" applyFont="1" applyFill="1" applyBorder="1" applyAlignment="1" applyProtection="1">
      <alignment horizontal="left" vertical="center"/>
    </xf>
    <xf numFmtId="0" fontId="20" fillId="2" borderId="3" xfId="0" applyNumberFormat="1" applyFont="1" applyFill="1" applyBorder="1" applyAlignment="1" applyProtection="1">
      <alignment vertical="center" wrapText="1"/>
    </xf>
    <xf numFmtId="0" fontId="48" fillId="2" borderId="3" xfId="0" applyNumberFormat="1" applyFont="1" applyFill="1" applyBorder="1" applyAlignment="1" applyProtection="1">
      <alignment vertical="center" wrapText="1"/>
    </xf>
    <xf numFmtId="16" fontId="48" fillId="2" borderId="3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47" fillId="0" borderId="0" xfId="0" applyNumberFormat="1" applyFont="1" applyFill="1" applyBorder="1" applyAlignment="1" applyProtection="1">
      <alignment vertical="center" wrapText="1"/>
    </xf>
    <xf numFmtId="3" fontId="48" fillId="5" borderId="3" xfId="0" applyNumberFormat="1" applyFont="1" applyFill="1" applyBorder="1" applyAlignment="1">
      <alignment horizontal="right"/>
    </xf>
    <xf numFmtId="3" fontId="48" fillId="2" borderId="3" xfId="0" applyNumberFormat="1" applyFont="1" applyFill="1" applyBorder="1" applyAlignment="1">
      <alignment horizontal="right"/>
    </xf>
    <xf numFmtId="3" fontId="49" fillId="2" borderId="3" xfId="0" applyNumberFormat="1" applyFont="1" applyFill="1" applyBorder="1" applyAlignment="1">
      <alignment horizontal="right"/>
    </xf>
    <xf numFmtId="3" fontId="48" fillId="2" borderId="4" xfId="0" applyNumberFormat="1" applyFont="1" applyFill="1" applyBorder="1" applyAlignment="1">
      <alignment horizontal="right"/>
    </xf>
    <xf numFmtId="16" fontId="18" fillId="2" borderId="3" xfId="0" quotePrefix="1" applyNumberFormat="1" applyFont="1" applyFill="1" applyBorder="1" applyAlignment="1">
      <alignment horizontal="left" vertical="center"/>
    </xf>
    <xf numFmtId="3" fontId="49" fillId="5" borderId="3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5" borderId="3" xfId="0" applyNumberFormat="1" applyFont="1" applyFill="1" applyBorder="1" applyAlignment="1" applyProtection="1">
      <alignment horizontal="center" vertical="center" wrapText="1"/>
    </xf>
    <xf numFmtId="4" fontId="3" fillId="5" borderId="3" xfId="0" applyNumberFormat="1" applyFont="1" applyFill="1" applyBorder="1" applyAlignment="1" applyProtection="1">
      <alignment horizontal="right"/>
    </xf>
    <xf numFmtId="4" fontId="6" fillId="5" borderId="3" xfId="0" applyNumberFormat="1" applyFont="1" applyFill="1" applyBorder="1" applyAlignment="1" applyProtection="1">
      <alignment horizontal="right"/>
    </xf>
    <xf numFmtId="3" fontId="20" fillId="2" borderId="4" xfId="0" applyNumberFormat="1" applyFont="1" applyFill="1" applyBorder="1" applyAlignment="1">
      <alignment horizontal="right"/>
    </xf>
    <xf numFmtId="3" fontId="20" fillId="2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 applyProtection="1">
      <alignment horizontal="right"/>
    </xf>
    <xf numFmtId="4" fontId="11" fillId="2" borderId="3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4" fontId="11" fillId="2" borderId="4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 applyProtection="1">
      <alignment horizontal="right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4" fontId="11" fillId="0" borderId="3" xfId="0" applyNumberFormat="1" applyFont="1" applyFill="1" applyBorder="1" applyAlignment="1" applyProtection="1">
      <alignment horizontal="right" vertical="center" wrapText="1"/>
    </xf>
    <xf numFmtId="0" fontId="10" fillId="2" borderId="3" xfId="0" quotePrefix="1" applyFont="1" applyFill="1" applyBorder="1" applyAlignment="1">
      <alignment horizontal="left" vertical="center"/>
    </xf>
    <xf numFmtId="4" fontId="9" fillId="2" borderId="4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0" fontId="11" fillId="2" borderId="3" xfId="0" quotePrefix="1" applyFont="1" applyFill="1" applyBorder="1" applyAlignment="1">
      <alignment horizontal="left" vertical="center"/>
    </xf>
    <xf numFmtId="4" fontId="11" fillId="2" borderId="3" xfId="0" applyNumberFormat="1" applyFont="1" applyFill="1" applyBorder="1" applyAlignment="1">
      <alignment horizontal="right"/>
    </xf>
    <xf numFmtId="0" fontId="11" fillId="2" borderId="3" xfId="0" quotePrefix="1" applyFont="1" applyFill="1" applyBorder="1" applyAlignment="1">
      <alignment horizontal="left" vertical="center" wrapText="1"/>
    </xf>
    <xf numFmtId="0" fontId="50" fillId="0" borderId="3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4" fontId="51" fillId="2" borderId="4" xfId="0" applyNumberFormat="1" applyFont="1" applyFill="1" applyBorder="1" applyAlignment="1">
      <alignment horizontal="right"/>
    </xf>
    <xf numFmtId="4" fontId="51" fillId="2" borderId="3" xfId="0" applyNumberFormat="1" applyFont="1" applyFill="1" applyBorder="1" applyAlignment="1">
      <alignment horizontal="right"/>
    </xf>
    <xf numFmtId="4" fontId="52" fillId="2" borderId="4" xfId="0" applyNumberFormat="1" applyFont="1" applyFill="1" applyBorder="1" applyAlignment="1">
      <alignment horizontal="right"/>
    </xf>
    <xf numFmtId="4" fontId="52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vertical="center" wrapText="1"/>
    </xf>
    <xf numFmtId="0" fontId="53" fillId="9" borderId="3" xfId="0" applyFont="1" applyFill="1" applyBorder="1" applyAlignment="1">
      <alignment horizontal="left" vertical="center" wrapText="1"/>
    </xf>
    <xf numFmtId="0" fontId="27" fillId="8" borderId="3" xfId="0" applyFont="1" applyFill="1" applyBorder="1" applyAlignment="1">
      <alignment horizontal="left" vertical="center" wrapText="1"/>
    </xf>
    <xf numFmtId="3" fontId="48" fillId="13" borderId="3" xfId="0" applyNumberFormat="1" applyFont="1" applyFill="1" applyBorder="1" applyAlignment="1">
      <alignment horizontal="right"/>
    </xf>
    <xf numFmtId="4" fontId="54" fillId="2" borderId="4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center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right"/>
    </xf>
    <xf numFmtId="4" fontId="11" fillId="14" borderId="3" xfId="0" applyNumberFormat="1" applyFont="1" applyFill="1" applyBorder="1" applyAlignment="1" applyProtection="1">
      <alignment horizontal="right" vertical="center" wrapText="1"/>
    </xf>
    <xf numFmtId="0" fontId="11" fillId="4" borderId="4" xfId="0" applyNumberFormat="1" applyFont="1" applyFill="1" applyBorder="1" applyAlignment="1" applyProtection="1">
      <alignment horizontal="center" vertical="center" wrapText="1"/>
    </xf>
    <xf numFmtId="3" fontId="9" fillId="2" borderId="3" xfId="0" applyNumberFormat="1" applyFont="1" applyFill="1" applyBorder="1" applyAlignment="1">
      <alignment horizontal="right"/>
    </xf>
    <xf numFmtId="3" fontId="11" fillId="3" borderId="3" xfId="0" applyNumberFormat="1" applyFont="1" applyFill="1" applyBorder="1" applyAlignment="1">
      <alignment horizontal="right"/>
    </xf>
    <xf numFmtId="3" fontId="11" fillId="2" borderId="1" xfId="0" quotePrefix="1" applyNumberFormat="1" applyFont="1" applyFill="1" applyBorder="1" applyAlignment="1">
      <alignment horizontal="right"/>
    </xf>
    <xf numFmtId="0" fontId="17" fillId="2" borderId="4" xfId="0" applyNumberFormat="1" applyFont="1" applyFill="1" applyBorder="1" applyAlignment="1" applyProtection="1">
      <alignment horizontal="center" vertical="center" wrapText="1"/>
    </xf>
    <xf numFmtId="0" fontId="17" fillId="2" borderId="3" xfId="0" applyNumberFormat="1" applyFont="1" applyFill="1" applyBorder="1" applyAlignment="1" applyProtection="1">
      <alignment horizontal="center" vertical="center" wrapText="1"/>
    </xf>
    <xf numFmtId="0" fontId="20" fillId="2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4" fontId="51" fillId="2" borderId="4" xfId="0" applyNumberFormat="1" applyFont="1" applyFill="1" applyBorder="1" applyAlignment="1" applyProtection="1">
      <alignment vertical="center" wrapText="1"/>
    </xf>
    <xf numFmtId="4" fontId="51" fillId="2" borderId="3" xfId="0" applyNumberFormat="1" applyFont="1" applyFill="1" applyBorder="1" applyAlignment="1" applyProtection="1">
      <alignment horizontal="right" vertical="center" wrapText="1"/>
    </xf>
    <xf numFmtId="4" fontId="6" fillId="2" borderId="3" xfId="0" applyNumberFormat="1" applyFont="1" applyFill="1" applyBorder="1" applyAlignment="1" applyProtection="1">
      <alignment horizontal="right"/>
    </xf>
    <xf numFmtId="4" fontId="22" fillId="15" borderId="3" xfId="0" applyNumberFormat="1" applyFont="1" applyFill="1" applyBorder="1" applyAlignment="1">
      <alignment horizontal="right" vertical="center" wrapText="1" readingOrder="1"/>
    </xf>
    <xf numFmtId="4" fontId="9" fillId="0" borderId="3" xfId="0" applyNumberFormat="1" applyFont="1" applyFill="1" applyBorder="1" applyAlignment="1" applyProtection="1">
      <alignment horizontal="right"/>
    </xf>
    <xf numFmtId="4" fontId="11" fillId="7" borderId="3" xfId="0" applyNumberFormat="1" applyFont="1" applyFill="1" applyBorder="1" applyAlignment="1">
      <alignment horizontal="right" vertical="center" wrapText="1" readingOrder="1"/>
    </xf>
    <xf numFmtId="4" fontId="11" fillId="10" borderId="3" xfId="0" applyNumberFormat="1" applyFont="1" applyFill="1" applyBorder="1" applyAlignment="1">
      <alignment horizontal="right" vertical="center" wrapText="1" readingOrder="1"/>
    </xf>
    <xf numFmtId="0" fontId="55" fillId="12" borderId="0" xfId="0" applyNumberFormat="1" applyFont="1" applyFill="1" applyBorder="1" applyAlignment="1" applyProtection="1"/>
    <xf numFmtId="0" fontId="11" fillId="2" borderId="3" xfId="0" applyNumberFormat="1" applyFont="1" applyFill="1" applyBorder="1" applyAlignment="1" applyProtection="1">
      <alignment horizontal="center" vertical="center" wrapText="1"/>
    </xf>
    <xf numFmtId="49" fontId="18" fillId="2" borderId="3" xfId="0" quotePrefix="1" applyNumberFormat="1" applyFont="1" applyFill="1" applyBorder="1" applyAlignment="1">
      <alignment horizontal="left" vertical="center"/>
    </xf>
    <xf numFmtId="0" fontId="14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7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43" fillId="0" borderId="1" xfId="0" applyNumberFormat="1" applyFont="1" applyFill="1" applyBorder="1" applyAlignment="1" applyProtection="1">
      <alignment horizontal="center" vertical="center"/>
    </xf>
    <xf numFmtId="0" fontId="43" fillId="0" borderId="2" xfId="0" applyNumberFormat="1" applyFont="1" applyFill="1" applyBorder="1" applyAlignment="1" applyProtection="1">
      <alignment horizontal="center" vertical="center"/>
    </xf>
    <xf numFmtId="0" fontId="43" fillId="0" borderId="4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opLeftCell="A4" workbookViewId="0">
      <selection activeCell="S13" sqref="S13"/>
    </sheetView>
  </sheetViews>
  <sheetFormatPr defaultRowHeight="15" x14ac:dyDescent="0.25"/>
  <cols>
    <col min="5" max="5" width="25.28515625" customWidth="1"/>
    <col min="6" max="6" width="25.28515625" hidden="1" customWidth="1"/>
    <col min="7" max="7" width="25.28515625" customWidth="1"/>
    <col min="8" max="13" width="25.28515625" hidden="1" customWidth="1"/>
    <col min="14" max="14" width="20.7109375" customWidth="1"/>
    <col min="15" max="15" width="19.42578125" customWidth="1"/>
    <col min="16" max="16" width="25.28515625" customWidth="1"/>
    <col min="17" max="17" width="14.5703125" customWidth="1"/>
    <col min="18" max="18" width="11.85546875" customWidth="1"/>
    <col min="19" max="19" width="10.140625" customWidth="1"/>
  </cols>
  <sheetData>
    <row r="1" spans="1:19" ht="42" customHeight="1" x14ac:dyDescent="0.25">
      <c r="A1" s="208" t="s">
        <v>327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43"/>
    </row>
    <row r="2" spans="1:19" ht="18" customHeight="1" x14ac:dyDescent="0.25">
      <c r="A2" s="5"/>
      <c r="B2" s="5"/>
      <c r="C2" s="5"/>
      <c r="D2" s="5"/>
      <c r="E2" s="5"/>
      <c r="F2" s="5"/>
      <c r="G2" s="24"/>
      <c r="H2" s="5"/>
      <c r="I2" s="24"/>
      <c r="J2" s="5"/>
      <c r="K2" s="24"/>
      <c r="L2" s="24"/>
      <c r="M2" s="5"/>
      <c r="N2" s="24"/>
      <c r="O2" s="24"/>
      <c r="P2" s="5"/>
      <c r="Q2" s="24"/>
    </row>
    <row r="3" spans="1:19" ht="15.75" x14ac:dyDescent="0.25">
      <c r="A3" s="208" t="s">
        <v>27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25"/>
      <c r="N3" s="225"/>
      <c r="O3" s="225"/>
      <c r="P3" s="225"/>
      <c r="Q3" s="45"/>
    </row>
    <row r="4" spans="1:19" ht="18" x14ac:dyDescent="0.25">
      <c r="A4" s="5"/>
      <c r="B4" s="5"/>
      <c r="C4" s="5"/>
      <c r="D4" s="5"/>
      <c r="E4" s="5"/>
      <c r="F4" s="5"/>
      <c r="G4" s="24"/>
      <c r="H4" s="5"/>
      <c r="I4" s="24"/>
      <c r="J4" s="5"/>
      <c r="K4" s="24"/>
      <c r="L4" s="24"/>
      <c r="M4" s="6"/>
      <c r="N4" s="6"/>
      <c r="O4" s="6"/>
      <c r="P4" s="6"/>
      <c r="Q4" s="6"/>
    </row>
    <row r="5" spans="1:19" ht="18" customHeight="1" x14ac:dyDescent="0.25">
      <c r="A5" s="208" t="s">
        <v>30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44"/>
    </row>
    <row r="6" spans="1:19" ht="18" x14ac:dyDescent="0.25">
      <c r="A6" s="1"/>
      <c r="B6" s="2"/>
      <c r="C6" s="2"/>
      <c r="D6" s="2"/>
      <c r="E6" s="7"/>
      <c r="F6" s="8"/>
      <c r="G6" s="8"/>
      <c r="H6" s="8"/>
      <c r="I6" s="8"/>
      <c r="J6" s="8"/>
      <c r="K6" s="8"/>
      <c r="L6" s="8"/>
      <c r="M6" s="8"/>
      <c r="N6" s="8"/>
      <c r="O6" s="8"/>
      <c r="P6" s="36" t="s">
        <v>44</v>
      </c>
      <c r="Q6" s="36" t="s">
        <v>282</v>
      </c>
    </row>
    <row r="7" spans="1:19" ht="25.5" x14ac:dyDescent="0.25">
      <c r="A7" s="25"/>
      <c r="B7" s="26"/>
      <c r="C7" s="26"/>
      <c r="D7" s="27"/>
      <c r="E7" s="28"/>
      <c r="F7" s="155" t="s">
        <v>280</v>
      </c>
      <c r="G7" s="4" t="s">
        <v>343</v>
      </c>
      <c r="H7" s="4" t="s">
        <v>32</v>
      </c>
      <c r="I7" s="4" t="s">
        <v>32</v>
      </c>
      <c r="J7" s="4" t="s">
        <v>36</v>
      </c>
      <c r="K7" s="4" t="s">
        <v>36</v>
      </c>
      <c r="L7" s="4" t="s">
        <v>279</v>
      </c>
      <c r="M7" s="4" t="s">
        <v>37</v>
      </c>
      <c r="N7" s="4" t="s">
        <v>321</v>
      </c>
      <c r="O7" s="4" t="s">
        <v>334</v>
      </c>
      <c r="P7" s="4" t="s">
        <v>336</v>
      </c>
      <c r="Q7" s="4" t="s">
        <v>339</v>
      </c>
      <c r="R7" s="4" t="s">
        <v>340</v>
      </c>
      <c r="S7" s="4" t="s">
        <v>340</v>
      </c>
    </row>
    <row r="8" spans="1:19" x14ac:dyDescent="0.25">
      <c r="A8" s="226" t="s">
        <v>0</v>
      </c>
      <c r="B8" s="221"/>
      <c r="C8" s="221"/>
      <c r="D8" s="221"/>
      <c r="E8" s="227"/>
      <c r="F8" s="29">
        <v>4793996</v>
      </c>
      <c r="G8" s="29">
        <v>511068</v>
      </c>
      <c r="H8" s="29">
        <v>8516238</v>
      </c>
      <c r="I8" s="29">
        <f>H8/7.5345</f>
        <v>1130299.0244873581</v>
      </c>
      <c r="J8" s="29">
        <v>5217546</v>
      </c>
      <c r="K8" s="29">
        <f>J8/7.5345</f>
        <v>692487.35815249849</v>
      </c>
      <c r="L8" s="29">
        <v>963021</v>
      </c>
      <c r="M8" s="29">
        <v>5217546</v>
      </c>
      <c r="N8" s="29">
        <v>973284</v>
      </c>
      <c r="O8" s="191">
        <v>1133613.45</v>
      </c>
      <c r="P8" s="191">
        <v>1183613</v>
      </c>
      <c r="Q8" s="191">
        <v>485909</v>
      </c>
      <c r="R8" s="191">
        <v>95</v>
      </c>
      <c r="S8" s="191">
        <v>41</v>
      </c>
    </row>
    <row r="9" spans="1:19" x14ac:dyDescent="0.25">
      <c r="A9" s="217" t="s">
        <v>1</v>
      </c>
      <c r="B9" s="210"/>
      <c r="C9" s="210"/>
      <c r="D9" s="210"/>
      <c r="E9" s="223"/>
      <c r="F9" s="30">
        <v>4793996</v>
      </c>
      <c r="G9" s="29">
        <v>511068</v>
      </c>
      <c r="H9" s="30">
        <v>8516238</v>
      </c>
      <c r="I9" s="29">
        <f>H9/7.5345</f>
        <v>1130299.0244873581</v>
      </c>
      <c r="J9" s="30">
        <v>5217546</v>
      </c>
      <c r="K9" s="29">
        <f t="shared" ref="K9:S14" si="0">J9/7.5345</f>
        <v>692487.35815249849</v>
      </c>
      <c r="L9" s="29">
        <v>963021</v>
      </c>
      <c r="M9" s="30">
        <v>5217546</v>
      </c>
      <c r="N9" s="29">
        <v>973284</v>
      </c>
      <c r="O9" s="29">
        <v>1133613.45</v>
      </c>
      <c r="P9" s="29">
        <v>1183613</v>
      </c>
      <c r="Q9" s="30">
        <v>485909</v>
      </c>
      <c r="R9" s="29">
        <v>95</v>
      </c>
      <c r="S9" s="29">
        <v>41</v>
      </c>
    </row>
    <row r="10" spans="1:19" x14ac:dyDescent="0.25">
      <c r="A10" s="228" t="s">
        <v>2</v>
      </c>
      <c r="B10" s="223"/>
      <c r="C10" s="223"/>
      <c r="D10" s="223"/>
      <c r="E10" s="223"/>
      <c r="F10" s="30"/>
      <c r="G10" s="29">
        <f t="shared" ref="G10:G13" si="1">F10/7.5345</f>
        <v>0</v>
      </c>
      <c r="H10" s="30"/>
      <c r="I10" s="29">
        <f t="shared" ref="I10:I14" si="2">H10/7.5345</f>
        <v>0</v>
      </c>
      <c r="J10" s="30"/>
      <c r="K10" s="29">
        <f t="shared" si="0"/>
        <v>0</v>
      </c>
      <c r="L10" s="29">
        <f t="shared" si="0"/>
        <v>0</v>
      </c>
      <c r="M10" s="30"/>
      <c r="N10" s="29">
        <f>M10/7.5345</f>
        <v>0</v>
      </c>
      <c r="O10" s="29">
        <f>N10/7.5345</f>
        <v>0</v>
      </c>
      <c r="P10" s="29">
        <f>O10/7.5345</f>
        <v>0</v>
      </c>
      <c r="Q10" s="30"/>
      <c r="R10" s="29">
        <f t="shared" si="0"/>
        <v>0</v>
      </c>
      <c r="S10" s="29">
        <f t="shared" si="0"/>
        <v>0</v>
      </c>
    </row>
    <row r="11" spans="1:19" x14ac:dyDescent="0.25">
      <c r="A11" s="37" t="s">
        <v>3</v>
      </c>
      <c r="B11" s="38"/>
      <c r="C11" s="38"/>
      <c r="D11" s="38"/>
      <c r="E11" s="38"/>
      <c r="F11" s="29">
        <v>4753334</v>
      </c>
      <c r="G11" s="29">
        <v>516726</v>
      </c>
      <c r="H11" s="29">
        <v>8536239</v>
      </c>
      <c r="I11" s="29">
        <v>1132953</v>
      </c>
      <c r="J11" s="29">
        <v>5217546</v>
      </c>
      <c r="K11" s="29">
        <f t="shared" si="0"/>
        <v>692487.35815249849</v>
      </c>
      <c r="L11" s="29">
        <v>963021</v>
      </c>
      <c r="M11" s="29">
        <v>5217546</v>
      </c>
      <c r="N11" s="29">
        <v>973284</v>
      </c>
      <c r="O11" s="29">
        <v>1133613.45</v>
      </c>
      <c r="P11" s="29">
        <v>1183613</v>
      </c>
      <c r="Q11" s="29">
        <v>518921</v>
      </c>
      <c r="R11" s="29">
        <v>100</v>
      </c>
      <c r="S11" s="29">
        <v>44</v>
      </c>
    </row>
    <row r="12" spans="1:19" x14ac:dyDescent="0.25">
      <c r="A12" s="209" t="s">
        <v>4</v>
      </c>
      <c r="B12" s="210"/>
      <c r="C12" s="210"/>
      <c r="D12" s="210"/>
      <c r="E12" s="210"/>
      <c r="F12" s="30">
        <v>4753334</v>
      </c>
      <c r="G12" s="29">
        <v>516726</v>
      </c>
      <c r="H12" s="30">
        <v>8536239</v>
      </c>
      <c r="I12" s="29">
        <v>1132953</v>
      </c>
      <c r="J12" s="30">
        <v>5217546</v>
      </c>
      <c r="K12" s="29">
        <f t="shared" si="0"/>
        <v>692487.35815249849</v>
      </c>
      <c r="L12" s="29">
        <v>963021</v>
      </c>
      <c r="M12" s="30">
        <v>5217546</v>
      </c>
      <c r="N12" s="29">
        <v>973284</v>
      </c>
      <c r="O12" s="29">
        <v>1133613.45</v>
      </c>
      <c r="P12" s="29">
        <v>1183613</v>
      </c>
      <c r="Q12" s="30">
        <v>518921</v>
      </c>
      <c r="R12" s="29">
        <v>100</v>
      </c>
      <c r="S12" s="29">
        <v>44</v>
      </c>
    </row>
    <row r="13" spans="1:19" x14ac:dyDescent="0.25">
      <c r="A13" s="222" t="s">
        <v>5</v>
      </c>
      <c r="B13" s="223"/>
      <c r="C13" s="223"/>
      <c r="D13" s="223"/>
      <c r="E13" s="223"/>
      <c r="F13" s="31"/>
      <c r="G13" s="29">
        <f t="shared" si="1"/>
        <v>0</v>
      </c>
      <c r="H13" s="31"/>
      <c r="I13" s="29">
        <f t="shared" si="2"/>
        <v>0</v>
      </c>
      <c r="J13" s="31"/>
      <c r="K13" s="29">
        <f t="shared" si="0"/>
        <v>0</v>
      </c>
      <c r="L13" s="29">
        <f t="shared" si="0"/>
        <v>0</v>
      </c>
      <c r="M13" s="31"/>
      <c r="N13" s="29">
        <f t="shared" ref="N13:P14" si="3">M13/7.5345</f>
        <v>0</v>
      </c>
      <c r="O13" s="29">
        <f t="shared" si="3"/>
        <v>0</v>
      </c>
      <c r="P13" s="29">
        <f t="shared" si="3"/>
        <v>0</v>
      </c>
      <c r="Q13" s="31">
        <v>0</v>
      </c>
      <c r="R13" s="29">
        <v>0</v>
      </c>
      <c r="S13" s="29">
        <v>0</v>
      </c>
    </row>
    <row r="14" spans="1:19" x14ac:dyDescent="0.25">
      <c r="A14" s="220" t="s">
        <v>6</v>
      </c>
      <c r="B14" s="221"/>
      <c r="C14" s="221"/>
      <c r="D14" s="221"/>
      <c r="E14" s="221"/>
      <c r="F14" s="29">
        <v>40662</v>
      </c>
      <c r="G14" s="29">
        <v>0</v>
      </c>
      <c r="H14" s="29">
        <v>20000</v>
      </c>
      <c r="I14" s="29">
        <f t="shared" si="2"/>
        <v>2654.4561682925209</v>
      </c>
      <c r="J14" s="32">
        <v>0</v>
      </c>
      <c r="K14" s="29">
        <f t="shared" si="0"/>
        <v>0</v>
      </c>
      <c r="L14" s="29">
        <f t="shared" si="0"/>
        <v>0</v>
      </c>
      <c r="M14" s="32">
        <v>0</v>
      </c>
      <c r="N14" s="29">
        <f t="shared" si="3"/>
        <v>0</v>
      </c>
      <c r="O14" s="29">
        <f t="shared" si="3"/>
        <v>0</v>
      </c>
      <c r="P14" s="29">
        <f t="shared" si="3"/>
        <v>0</v>
      </c>
      <c r="Q14" s="32">
        <v>0</v>
      </c>
      <c r="R14" s="29">
        <f t="shared" ref="R14:S14" si="4">Q14/7.5345</f>
        <v>0</v>
      </c>
      <c r="S14" s="29">
        <f t="shared" si="4"/>
        <v>0</v>
      </c>
    </row>
    <row r="15" spans="1:19" ht="18" x14ac:dyDescent="0.25">
      <c r="A15" s="5"/>
      <c r="B15" s="9"/>
      <c r="C15" s="9"/>
      <c r="D15" s="9"/>
      <c r="E15" s="9"/>
      <c r="F15" s="9"/>
      <c r="G15" s="22"/>
      <c r="H15" s="9"/>
      <c r="I15" s="22"/>
      <c r="J15" s="3"/>
      <c r="K15" s="23"/>
      <c r="L15" s="23"/>
      <c r="M15" s="3"/>
      <c r="N15" s="23"/>
      <c r="O15" s="23"/>
      <c r="P15" s="3"/>
      <c r="Q15" s="23"/>
    </row>
    <row r="16" spans="1:19" ht="18" customHeight="1" x14ac:dyDescent="0.25">
      <c r="A16" s="208" t="s">
        <v>31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44"/>
    </row>
    <row r="17" spans="1:19" ht="18" x14ac:dyDescent="0.25">
      <c r="A17" s="24"/>
      <c r="B17" s="22"/>
      <c r="C17" s="22"/>
      <c r="D17" s="22"/>
      <c r="E17" s="22"/>
      <c r="F17" s="22"/>
      <c r="G17" s="22"/>
      <c r="H17" s="22"/>
      <c r="I17" s="22"/>
      <c r="J17" s="23"/>
      <c r="K17" s="23"/>
      <c r="L17" s="23"/>
      <c r="M17" s="23"/>
      <c r="N17" s="23"/>
      <c r="O17" s="186" t="s">
        <v>44</v>
      </c>
      <c r="P17" s="23"/>
      <c r="Q17" s="23"/>
      <c r="R17" s="23"/>
      <c r="S17" s="23"/>
    </row>
    <row r="18" spans="1:19" ht="25.5" x14ac:dyDescent="0.25">
      <c r="A18" s="25"/>
      <c r="B18" s="26"/>
      <c r="C18" s="26"/>
      <c r="D18" s="27"/>
      <c r="E18" s="28"/>
      <c r="F18" s="4" t="s">
        <v>278</v>
      </c>
      <c r="G18" s="4" t="s">
        <v>319</v>
      </c>
      <c r="H18" s="4" t="s">
        <v>11</v>
      </c>
      <c r="I18" s="4" t="s">
        <v>11</v>
      </c>
      <c r="J18" s="4" t="s">
        <v>36</v>
      </c>
      <c r="K18" s="4" t="s">
        <v>36</v>
      </c>
      <c r="L18" s="4" t="s">
        <v>279</v>
      </c>
      <c r="M18" s="4" t="s">
        <v>37</v>
      </c>
      <c r="N18" s="4" t="s">
        <v>322</v>
      </c>
      <c r="O18" s="185" t="s">
        <v>323</v>
      </c>
      <c r="P18" s="4" t="s">
        <v>323</v>
      </c>
      <c r="Q18" s="4" t="s">
        <v>341</v>
      </c>
      <c r="R18" s="4" t="s">
        <v>340</v>
      </c>
      <c r="S18" s="4" t="s">
        <v>340</v>
      </c>
    </row>
    <row r="19" spans="1:19" ht="15.75" customHeight="1" x14ac:dyDescent="0.25">
      <c r="A19" s="217" t="s">
        <v>8</v>
      </c>
      <c r="B19" s="218"/>
      <c r="C19" s="218"/>
      <c r="D19" s="218"/>
      <c r="E19" s="219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</row>
    <row r="20" spans="1:19" x14ac:dyDescent="0.25">
      <c r="A20" s="217" t="s">
        <v>9</v>
      </c>
      <c r="B20" s="210"/>
      <c r="C20" s="210"/>
      <c r="D20" s="210"/>
      <c r="E20" s="210"/>
      <c r="F20" s="31"/>
      <c r="G20" s="31"/>
      <c r="H20" s="31"/>
      <c r="I20" s="31"/>
      <c r="J20" s="31"/>
      <c r="K20" s="31"/>
      <c r="L20" s="31"/>
      <c r="M20" s="31"/>
      <c r="N20" s="31"/>
      <c r="O20" s="29"/>
      <c r="P20" s="31"/>
      <c r="Q20" s="31"/>
      <c r="R20" s="31"/>
      <c r="S20" s="31"/>
    </row>
    <row r="21" spans="1:19" x14ac:dyDescent="0.25">
      <c r="A21" s="220" t="s">
        <v>10</v>
      </c>
      <c r="B21" s="221"/>
      <c r="C21" s="221"/>
      <c r="D21" s="221"/>
      <c r="E21" s="221"/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/>
      <c r="M21" s="29">
        <v>0</v>
      </c>
      <c r="N21" s="29"/>
      <c r="O21" s="29">
        <v>0</v>
      </c>
      <c r="P21" s="29">
        <v>0</v>
      </c>
      <c r="Q21" s="29">
        <v>0</v>
      </c>
      <c r="R21" s="29">
        <v>0</v>
      </c>
      <c r="S21" s="29">
        <v>0</v>
      </c>
    </row>
    <row r="22" spans="1:19" ht="18" x14ac:dyDescent="0.25">
      <c r="A22" s="21"/>
      <c r="B22" s="22"/>
      <c r="C22" s="22"/>
      <c r="D22" s="22"/>
      <c r="E22" s="22"/>
      <c r="F22" s="22"/>
      <c r="G22" s="22"/>
      <c r="H22" s="22"/>
      <c r="I22" s="22"/>
      <c r="J22" s="23"/>
      <c r="K22" s="23"/>
      <c r="L22" s="23"/>
      <c r="M22" s="23"/>
      <c r="N22" s="23"/>
      <c r="O22" s="23"/>
      <c r="P22" s="23"/>
      <c r="Q22" s="23"/>
    </row>
    <row r="23" spans="1:19" ht="18" customHeight="1" x14ac:dyDescent="0.25">
      <c r="A23" s="208" t="s">
        <v>40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44"/>
    </row>
    <row r="24" spans="1:19" ht="18" x14ac:dyDescent="0.25">
      <c r="A24" s="21"/>
      <c r="B24" s="22"/>
      <c r="C24" s="22"/>
      <c r="D24" s="22"/>
      <c r="E24" s="22"/>
      <c r="F24" s="22"/>
      <c r="G24" s="22"/>
      <c r="H24" s="22"/>
      <c r="I24" s="22"/>
      <c r="J24" s="23"/>
      <c r="K24" s="23"/>
      <c r="L24" s="23"/>
      <c r="M24" s="23"/>
      <c r="N24" s="23"/>
      <c r="O24" s="23"/>
      <c r="P24" s="23"/>
      <c r="Q24" s="23"/>
    </row>
    <row r="25" spans="1:19" ht="25.5" x14ac:dyDescent="0.25">
      <c r="A25" s="25"/>
      <c r="B25" s="26"/>
      <c r="C25" s="26"/>
      <c r="D25" s="27"/>
      <c r="E25" s="28"/>
      <c r="F25" s="4" t="s">
        <v>278</v>
      </c>
      <c r="G25" s="4" t="s">
        <v>344</v>
      </c>
      <c r="H25" s="4" t="s">
        <v>11</v>
      </c>
      <c r="I25" s="4" t="s">
        <v>11</v>
      </c>
      <c r="J25" s="4" t="s">
        <v>36</v>
      </c>
      <c r="K25" s="4" t="s">
        <v>36</v>
      </c>
      <c r="L25" s="4" t="s">
        <v>279</v>
      </c>
      <c r="M25" s="4" t="s">
        <v>37</v>
      </c>
      <c r="N25" s="4" t="s">
        <v>322</v>
      </c>
      <c r="O25" s="4" t="s">
        <v>323</v>
      </c>
      <c r="P25" s="4" t="s">
        <v>323</v>
      </c>
      <c r="Q25" s="4" t="s">
        <v>341</v>
      </c>
      <c r="R25" s="4" t="s">
        <v>340</v>
      </c>
      <c r="S25" s="4" t="s">
        <v>340</v>
      </c>
    </row>
    <row r="26" spans="1:19" x14ac:dyDescent="0.25">
      <c r="A26" s="211" t="s">
        <v>33</v>
      </c>
      <c r="B26" s="212"/>
      <c r="C26" s="212"/>
      <c r="D26" s="212"/>
      <c r="E26" s="21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/>
      <c r="R26" s="34"/>
      <c r="S26" s="34"/>
    </row>
    <row r="27" spans="1:19" ht="30" customHeight="1" x14ac:dyDescent="0.25">
      <c r="A27" s="214" t="s">
        <v>7</v>
      </c>
      <c r="B27" s="215"/>
      <c r="C27" s="215"/>
      <c r="D27" s="215"/>
      <c r="E27" s="216"/>
      <c r="F27" s="35">
        <v>40662</v>
      </c>
      <c r="G27" s="192">
        <v>5658</v>
      </c>
      <c r="H27" s="35">
        <v>20000</v>
      </c>
      <c r="I27" s="35">
        <f>H27/7.5345</f>
        <v>2654.4561682925209</v>
      </c>
      <c r="J27" s="35"/>
      <c r="K27" s="35"/>
      <c r="L27" s="35"/>
      <c r="M27" s="35"/>
      <c r="N27" s="35"/>
      <c r="O27" s="35"/>
      <c r="P27" s="35"/>
      <c r="Q27" s="32"/>
      <c r="R27" s="32"/>
      <c r="S27" s="32"/>
    </row>
    <row r="30" spans="1:19" x14ac:dyDescent="0.25">
      <c r="A30" s="209" t="s">
        <v>342</v>
      </c>
      <c r="B30" s="210"/>
      <c r="C30" s="210"/>
      <c r="D30" s="210"/>
      <c r="E30" s="210"/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/>
      <c r="M30" s="31">
        <v>0</v>
      </c>
      <c r="N30" s="31"/>
      <c r="O30" s="31">
        <v>0</v>
      </c>
      <c r="P30" s="31">
        <v>0</v>
      </c>
      <c r="Q30" s="31">
        <v>33012</v>
      </c>
      <c r="R30" s="31">
        <v>0</v>
      </c>
      <c r="S30" s="31">
        <v>0</v>
      </c>
    </row>
    <row r="31" spans="1:19" ht="11.25" customHeight="1" x14ac:dyDescent="0.25">
      <c r="A31" s="17"/>
      <c r="B31" s="18"/>
      <c r="C31" s="18"/>
      <c r="D31" s="18"/>
      <c r="E31" s="18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1:19" ht="29.25" customHeight="1" x14ac:dyDescent="0.25">
      <c r="A32" s="207" t="s">
        <v>44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42"/>
    </row>
    <row r="33" spans="1:17" ht="8.25" customHeight="1" x14ac:dyDescent="0.25"/>
    <row r="34" spans="1:17" ht="15" customHeight="1" x14ac:dyDescent="0.25">
      <c r="A34" s="207" t="s">
        <v>34</v>
      </c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42"/>
    </row>
    <row r="35" spans="1:17" ht="8.25" customHeight="1" x14ac:dyDescent="0.25"/>
    <row r="36" spans="1:17" ht="29.25" customHeight="1" x14ac:dyDescent="0.25">
      <c r="A36" s="207" t="s">
        <v>35</v>
      </c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42"/>
    </row>
  </sheetData>
  <mergeCells count="20">
    <mergeCell ref="A12:E12"/>
    <mergeCell ref="A5:P5"/>
    <mergeCell ref="A1:P1"/>
    <mergeCell ref="A3:P3"/>
    <mergeCell ref="A8:E8"/>
    <mergeCell ref="A9:E9"/>
    <mergeCell ref="A10:E10"/>
    <mergeCell ref="A19:E19"/>
    <mergeCell ref="A20:E20"/>
    <mergeCell ref="A21:E21"/>
    <mergeCell ref="A13:E13"/>
    <mergeCell ref="A14:E14"/>
    <mergeCell ref="A16:P16"/>
    <mergeCell ref="A36:P36"/>
    <mergeCell ref="A23:P23"/>
    <mergeCell ref="A32:P32"/>
    <mergeCell ref="A30:E30"/>
    <mergeCell ref="A34:P34"/>
    <mergeCell ref="A26:E26"/>
    <mergeCell ref="A27:E2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3"/>
  <sheetViews>
    <sheetView tabSelected="1" workbookViewId="0">
      <selection activeCell="N51" sqref="N51"/>
    </sheetView>
  </sheetViews>
  <sheetFormatPr defaultRowHeight="15" x14ac:dyDescent="0.25"/>
  <cols>
    <col min="1" max="1" width="4.5703125" customWidth="1"/>
    <col min="2" max="2" width="4.42578125" customWidth="1"/>
    <col min="3" max="3" width="5" customWidth="1"/>
    <col min="4" max="4" width="5.140625" customWidth="1"/>
    <col min="5" max="5" width="5.5703125" customWidth="1"/>
    <col min="6" max="6" width="25.28515625" customWidth="1"/>
    <col min="7" max="7" width="13.7109375" customWidth="1"/>
    <col min="8" max="8" width="13.85546875" hidden="1" customWidth="1"/>
    <col min="9" max="10" width="12" hidden="1" customWidth="1"/>
    <col min="11" max="12" width="12" customWidth="1"/>
    <col min="13" max="13" width="15.140625" customWidth="1"/>
    <col min="14" max="14" width="12.7109375" customWidth="1"/>
    <col min="15" max="15" width="11.5703125" customWidth="1"/>
    <col min="16" max="17" width="25.28515625" customWidth="1"/>
  </cols>
  <sheetData>
    <row r="1" spans="1:18" ht="42" customHeight="1" x14ac:dyDescent="0.25">
      <c r="A1" s="230" t="s">
        <v>330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</row>
    <row r="2" spans="1:18" ht="18" customHeight="1" x14ac:dyDescent="0.25">
      <c r="A2" s="5">
        <v>7.5345000000000004</v>
      </c>
      <c r="B2" s="24"/>
      <c r="C2" s="5"/>
      <c r="D2" s="24"/>
      <c r="E2" s="5"/>
      <c r="F2" s="5"/>
      <c r="G2" s="5"/>
      <c r="H2" s="24"/>
      <c r="I2" s="5"/>
      <c r="J2" s="24"/>
      <c r="K2" s="24"/>
      <c r="L2" s="24"/>
      <c r="M2" s="24"/>
      <c r="N2" s="5"/>
      <c r="O2" s="24"/>
      <c r="P2" s="5"/>
      <c r="Q2" s="5"/>
    </row>
    <row r="3" spans="1:18" ht="15.75" x14ac:dyDescent="0.25">
      <c r="A3" s="208" t="s">
        <v>44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</row>
    <row r="4" spans="1:18" ht="18" x14ac:dyDescent="0.25">
      <c r="A4" s="5"/>
      <c r="B4" s="24"/>
      <c r="C4" s="5"/>
      <c r="D4" s="24"/>
      <c r="E4" s="5"/>
      <c r="F4" s="5" t="s">
        <v>27</v>
      </c>
      <c r="G4" s="5"/>
      <c r="H4" s="24"/>
      <c r="I4" s="5"/>
      <c r="J4" s="24"/>
      <c r="K4" s="24"/>
      <c r="L4" s="24"/>
      <c r="M4" s="24"/>
      <c r="N4" s="5"/>
      <c r="O4" s="24"/>
      <c r="P4" s="6"/>
      <c r="Q4" s="6"/>
    </row>
    <row r="5" spans="1:18" ht="18" customHeight="1" x14ac:dyDescent="0.25">
      <c r="A5" s="230" t="s">
        <v>275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</row>
    <row r="6" spans="1:18" ht="18" x14ac:dyDescent="0.25">
      <c r="A6" s="5"/>
      <c r="B6" s="24"/>
      <c r="C6" s="5"/>
      <c r="D6" s="24"/>
      <c r="E6" s="5"/>
      <c r="F6" s="154" t="s">
        <v>1</v>
      </c>
      <c r="G6" s="5"/>
      <c r="H6" s="24"/>
      <c r="I6" s="5"/>
      <c r="J6" s="24"/>
      <c r="K6" s="24"/>
      <c r="L6" s="24"/>
      <c r="M6" s="24"/>
      <c r="N6" s="5"/>
      <c r="O6" s="24"/>
      <c r="P6" s="6"/>
      <c r="Q6" s="6"/>
    </row>
    <row r="7" spans="1:18" ht="15.75" x14ac:dyDescent="0.25">
      <c r="A7" s="208" t="s">
        <v>44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</row>
    <row r="8" spans="1:18" ht="18" x14ac:dyDescent="0.25">
      <c r="A8" s="5"/>
      <c r="B8" s="24"/>
      <c r="C8" s="5"/>
      <c r="D8" s="24"/>
      <c r="E8" s="5"/>
      <c r="F8" s="5"/>
      <c r="G8" s="5"/>
      <c r="H8" s="24"/>
      <c r="I8" s="5"/>
      <c r="J8" s="24"/>
      <c r="K8" s="24"/>
      <c r="L8" s="24"/>
      <c r="M8" s="24"/>
      <c r="N8" s="5"/>
      <c r="O8" s="24"/>
      <c r="P8" s="6"/>
      <c r="Q8" s="6"/>
    </row>
    <row r="9" spans="1:18" ht="33.75" x14ac:dyDescent="0.25">
      <c r="A9" s="132" t="s">
        <v>14</v>
      </c>
      <c r="B9" s="39" t="s">
        <v>15</v>
      </c>
      <c r="C9" s="39" t="s">
        <v>46</v>
      </c>
      <c r="D9" s="39" t="s">
        <v>45</v>
      </c>
      <c r="E9" s="39" t="s">
        <v>16</v>
      </c>
      <c r="F9" s="39" t="s">
        <v>12</v>
      </c>
      <c r="G9" s="193" t="s">
        <v>344</v>
      </c>
      <c r="H9" s="194" t="s">
        <v>11</v>
      </c>
      <c r="I9" s="194" t="s">
        <v>36</v>
      </c>
      <c r="J9" s="194" t="s">
        <v>279</v>
      </c>
      <c r="K9" s="194" t="s">
        <v>322</v>
      </c>
      <c r="L9" s="195" t="s">
        <v>333</v>
      </c>
      <c r="M9" s="195" t="s">
        <v>338</v>
      </c>
      <c r="N9" s="195" t="s">
        <v>347</v>
      </c>
      <c r="O9" s="195" t="s">
        <v>340</v>
      </c>
      <c r="P9" s="133"/>
      <c r="Q9" s="133"/>
      <c r="R9" s="133"/>
    </row>
    <row r="10" spans="1:18" ht="15.75" customHeight="1" x14ac:dyDescent="0.25">
      <c r="A10" s="134">
        <v>6</v>
      </c>
      <c r="B10" s="134"/>
      <c r="C10" s="134"/>
      <c r="D10" s="134"/>
      <c r="E10" s="134"/>
      <c r="F10" s="134" t="s">
        <v>17</v>
      </c>
      <c r="G10" s="135">
        <f>(SUM(G11,G19,G22,G26,G30,G37))</f>
        <v>511068.39816842525</v>
      </c>
      <c r="H10" s="135">
        <f t="shared" ref="H10:K10" si="0">(SUM(H11,H26,H30,H37))</f>
        <v>1130299.0005972525</v>
      </c>
      <c r="I10" s="135">
        <f t="shared" si="0"/>
        <v>692487.35815249849</v>
      </c>
      <c r="J10" s="149">
        <f t="shared" si="0"/>
        <v>963020.57</v>
      </c>
      <c r="K10" s="149">
        <f t="shared" si="0"/>
        <v>973283.6</v>
      </c>
      <c r="L10" s="149">
        <f>(SUM(L11,L26,L30,L37))</f>
        <v>1133613.3199999998</v>
      </c>
      <c r="M10" s="149">
        <f>(SUM(M11,M26,M30,M37))</f>
        <v>1183613.3199999998</v>
      </c>
      <c r="N10" s="149">
        <f>(SUM(N11,N26,N30,N37))</f>
        <v>485908.76</v>
      </c>
      <c r="O10" s="165">
        <f>N10/M10*100</f>
        <v>41.052998626274338</v>
      </c>
      <c r="P10" s="133"/>
      <c r="Q10" s="133"/>
      <c r="R10" s="133"/>
    </row>
    <row r="11" spans="1:18" ht="22.5" x14ac:dyDescent="0.25">
      <c r="A11" s="134"/>
      <c r="B11" s="134">
        <v>63</v>
      </c>
      <c r="C11" s="136" t="s">
        <v>44</v>
      </c>
      <c r="D11" s="136"/>
      <c r="E11" s="136"/>
      <c r="F11" s="136" t="s">
        <v>38</v>
      </c>
      <c r="G11" s="135">
        <f>(SUM(G12,G15))</f>
        <v>375455</v>
      </c>
      <c r="H11" s="135">
        <f>(SUM(H15))</f>
        <v>677815.38257349527</v>
      </c>
      <c r="I11" s="135">
        <f>(SUM(I15))</f>
        <v>610511.64642643835</v>
      </c>
      <c r="J11" s="135">
        <f t="shared" ref="J11:N11" si="1">(SUM(J14,J15))</f>
        <v>771808</v>
      </c>
      <c r="K11" s="135">
        <f t="shared" si="1"/>
        <v>771808</v>
      </c>
      <c r="L11" s="135">
        <f t="shared" si="1"/>
        <v>843243</v>
      </c>
      <c r="M11" s="135">
        <f t="shared" si="1"/>
        <v>843243</v>
      </c>
      <c r="N11" s="135">
        <f t="shared" si="1"/>
        <v>400236.38</v>
      </c>
      <c r="O11" s="165">
        <f t="shared" ref="O11:O41" si="2">N11/M11*100</f>
        <v>47.463943371009307</v>
      </c>
      <c r="P11" s="133"/>
      <c r="Q11" s="133"/>
      <c r="R11" s="133"/>
    </row>
    <row r="12" spans="1:18" ht="22.5" x14ac:dyDescent="0.25">
      <c r="A12" s="134"/>
      <c r="B12" s="134"/>
      <c r="C12" s="136">
        <v>634</v>
      </c>
      <c r="D12" s="136"/>
      <c r="E12" s="136"/>
      <c r="F12" s="136" t="s">
        <v>71</v>
      </c>
      <c r="G12" s="135">
        <f>(SUM(G13))</f>
        <v>15883</v>
      </c>
      <c r="H12" s="135">
        <v>0</v>
      </c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35">
        <v>0</v>
      </c>
      <c r="O12" s="165">
        <v>0</v>
      </c>
      <c r="P12" s="133"/>
      <c r="Q12" s="133"/>
      <c r="R12" s="133"/>
    </row>
    <row r="13" spans="1:18" x14ac:dyDescent="0.25">
      <c r="A13" s="134"/>
      <c r="B13" s="134"/>
      <c r="C13" s="136"/>
      <c r="D13" s="136">
        <v>6341</v>
      </c>
      <c r="E13" s="136"/>
      <c r="F13" s="136" t="s">
        <v>72</v>
      </c>
      <c r="G13" s="137">
        <v>15883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65">
        <v>0</v>
      </c>
      <c r="P13" s="133"/>
      <c r="Q13" s="133"/>
      <c r="R13" s="133"/>
    </row>
    <row r="14" spans="1:18" x14ac:dyDescent="0.25">
      <c r="A14" s="134"/>
      <c r="B14" s="134"/>
      <c r="C14" s="136"/>
      <c r="D14" s="136"/>
      <c r="E14" s="136" t="s">
        <v>49</v>
      </c>
      <c r="F14" s="136" t="s">
        <v>50</v>
      </c>
      <c r="G14" s="135">
        <v>15883</v>
      </c>
      <c r="H14" s="135">
        <v>0</v>
      </c>
      <c r="I14" s="135">
        <v>0</v>
      </c>
      <c r="J14" s="149">
        <v>15927</v>
      </c>
      <c r="K14" s="149">
        <v>15927</v>
      </c>
      <c r="L14" s="149">
        <v>15927</v>
      </c>
      <c r="M14" s="149">
        <v>15927</v>
      </c>
      <c r="N14" s="149">
        <v>0</v>
      </c>
      <c r="O14" s="165">
        <f t="shared" si="2"/>
        <v>0</v>
      </c>
      <c r="P14" s="133"/>
      <c r="Q14" s="133"/>
      <c r="R14" s="133"/>
    </row>
    <row r="15" spans="1:18" x14ac:dyDescent="0.25">
      <c r="A15" s="138"/>
      <c r="B15" s="138"/>
      <c r="C15" s="138">
        <v>636</v>
      </c>
      <c r="D15" s="138" t="s">
        <v>44</v>
      </c>
      <c r="E15" s="40" t="s">
        <v>44</v>
      </c>
      <c r="F15" s="40" t="s">
        <v>47</v>
      </c>
      <c r="G15" s="135">
        <f>(SUM(G16,G17))</f>
        <v>359572</v>
      </c>
      <c r="H15" s="135">
        <f t="shared" ref="H15:N15" si="3">(SUM(H16))</f>
        <v>677815.38257349527</v>
      </c>
      <c r="I15" s="135">
        <f t="shared" si="3"/>
        <v>610511.64642643835</v>
      </c>
      <c r="J15" s="135">
        <f t="shared" si="3"/>
        <v>755881</v>
      </c>
      <c r="K15" s="135">
        <f t="shared" si="3"/>
        <v>755881</v>
      </c>
      <c r="L15" s="135">
        <f t="shared" si="3"/>
        <v>827316</v>
      </c>
      <c r="M15" s="135">
        <f t="shared" si="3"/>
        <v>827316</v>
      </c>
      <c r="N15" s="135">
        <f t="shared" si="3"/>
        <v>400236.38</v>
      </c>
      <c r="O15" s="165">
        <f t="shared" si="2"/>
        <v>48.37769123285419</v>
      </c>
      <c r="P15" s="133"/>
      <c r="Q15" s="133"/>
      <c r="R15" s="133"/>
    </row>
    <row r="16" spans="1:18" x14ac:dyDescent="0.25">
      <c r="A16" s="138"/>
      <c r="B16" s="138"/>
      <c r="C16" s="139" t="s">
        <v>44</v>
      </c>
      <c r="D16" s="139">
        <v>6361</v>
      </c>
      <c r="E16" s="40" t="s">
        <v>44</v>
      </c>
      <c r="F16" s="40" t="s">
        <v>48</v>
      </c>
      <c r="G16" s="137">
        <v>359572</v>
      </c>
      <c r="H16" s="135">
        <f>(SUM(H18))</f>
        <v>677815.38257349527</v>
      </c>
      <c r="I16" s="135">
        <f>(SUM(I18))</f>
        <v>610511.64642643835</v>
      </c>
      <c r="J16" s="149">
        <v>755881</v>
      </c>
      <c r="K16" s="149">
        <v>755881</v>
      </c>
      <c r="L16" s="149">
        <v>827316</v>
      </c>
      <c r="M16" s="149">
        <v>827316</v>
      </c>
      <c r="N16" s="149">
        <v>400236.38</v>
      </c>
      <c r="O16" s="165">
        <f t="shared" si="2"/>
        <v>48.37769123285419</v>
      </c>
      <c r="P16" s="133"/>
      <c r="Q16" s="133"/>
      <c r="R16" s="133"/>
    </row>
    <row r="17" spans="1:18" x14ac:dyDescent="0.25">
      <c r="A17" s="138"/>
      <c r="B17" s="138"/>
      <c r="C17" s="139"/>
      <c r="D17" s="139">
        <v>6362</v>
      </c>
      <c r="E17" s="40"/>
      <c r="F17" s="40" t="s">
        <v>70</v>
      </c>
      <c r="G17" s="137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65">
        <v>0</v>
      </c>
      <c r="P17" s="133"/>
      <c r="Q17" s="133"/>
      <c r="R17" s="133"/>
    </row>
    <row r="18" spans="1:18" x14ac:dyDescent="0.25">
      <c r="A18" s="138"/>
      <c r="B18" s="138"/>
      <c r="C18" s="139"/>
      <c r="D18" s="139"/>
      <c r="E18" s="40" t="s">
        <v>49</v>
      </c>
      <c r="F18" s="40" t="s">
        <v>50</v>
      </c>
      <c r="G18" s="137">
        <v>608593</v>
      </c>
      <c r="H18" s="135">
        <v>677815.38257349527</v>
      </c>
      <c r="I18" s="135">
        <v>610511.64642643835</v>
      </c>
      <c r="J18" s="149">
        <v>755881</v>
      </c>
      <c r="K18" s="149">
        <v>755881</v>
      </c>
      <c r="L18" s="149">
        <v>827315.97</v>
      </c>
      <c r="M18" s="149">
        <v>827315.97</v>
      </c>
      <c r="N18" s="149">
        <v>400236</v>
      </c>
      <c r="O18" s="165">
        <f t="shared" si="2"/>
        <v>48.377647055453316</v>
      </c>
      <c r="P18" s="133"/>
      <c r="Q18" s="133"/>
      <c r="R18" s="133"/>
    </row>
    <row r="19" spans="1:18" x14ac:dyDescent="0.25">
      <c r="A19" s="138"/>
      <c r="B19" s="138"/>
      <c r="C19" s="139">
        <v>639</v>
      </c>
      <c r="D19" s="139"/>
      <c r="E19" s="40"/>
      <c r="F19" s="40" t="s">
        <v>349</v>
      </c>
      <c r="G19" s="137">
        <v>32</v>
      </c>
      <c r="H19" s="135"/>
      <c r="I19" s="135"/>
      <c r="J19" s="149"/>
      <c r="K19" s="149"/>
      <c r="L19" s="149"/>
      <c r="M19" s="149"/>
      <c r="N19" s="149"/>
      <c r="O19" s="165">
        <v>0</v>
      </c>
      <c r="P19" s="133"/>
      <c r="Q19" s="133"/>
      <c r="R19" s="133"/>
    </row>
    <row r="20" spans="1:18" x14ac:dyDescent="0.25">
      <c r="A20" s="138"/>
      <c r="B20" s="138"/>
      <c r="C20" s="139"/>
      <c r="D20" s="139">
        <v>6391</v>
      </c>
      <c r="E20" s="40"/>
      <c r="F20" s="40" t="s">
        <v>349</v>
      </c>
      <c r="G20" s="137">
        <v>32</v>
      </c>
      <c r="H20" s="135"/>
      <c r="I20" s="135"/>
      <c r="J20" s="149"/>
      <c r="K20" s="149"/>
      <c r="L20" s="149"/>
      <c r="M20" s="149"/>
      <c r="N20" s="149"/>
      <c r="O20" s="165">
        <v>0</v>
      </c>
      <c r="P20" s="133"/>
      <c r="Q20" s="133"/>
      <c r="R20" s="133"/>
    </row>
    <row r="21" spans="1:18" x14ac:dyDescent="0.25">
      <c r="A21" s="138"/>
      <c r="B21" s="138"/>
      <c r="C21" s="139"/>
      <c r="D21" s="139"/>
      <c r="E21" s="40" t="s">
        <v>49</v>
      </c>
      <c r="F21" s="40" t="s">
        <v>50</v>
      </c>
      <c r="G21" s="137">
        <v>32</v>
      </c>
      <c r="H21" s="135"/>
      <c r="I21" s="135"/>
      <c r="J21" s="149"/>
      <c r="K21" s="149"/>
      <c r="L21" s="149"/>
      <c r="M21" s="149"/>
      <c r="N21" s="149"/>
      <c r="O21" s="165">
        <v>0</v>
      </c>
      <c r="P21" s="133"/>
      <c r="Q21" s="133"/>
      <c r="R21" s="133"/>
    </row>
    <row r="22" spans="1:18" x14ac:dyDescent="0.25">
      <c r="A22" s="138"/>
      <c r="B22" s="138">
        <v>64</v>
      </c>
      <c r="C22" s="139"/>
      <c r="D22" s="139"/>
      <c r="E22" s="40"/>
      <c r="F22" s="40" t="s">
        <v>73</v>
      </c>
      <c r="G22" s="135">
        <f>(SUM(G23))</f>
        <v>0.39816842524387813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  <c r="N22" s="135">
        <v>0</v>
      </c>
      <c r="O22" s="165">
        <v>0</v>
      </c>
      <c r="P22" s="133"/>
      <c r="Q22" s="133"/>
      <c r="R22" s="133"/>
    </row>
    <row r="23" spans="1:18" x14ac:dyDescent="0.25">
      <c r="A23" s="138"/>
      <c r="B23" s="138"/>
      <c r="C23" s="139">
        <v>641</v>
      </c>
      <c r="D23" s="139"/>
      <c r="E23" s="40"/>
      <c r="F23" s="40" t="s">
        <v>74</v>
      </c>
      <c r="G23" s="135">
        <f>(SUM(G24))</f>
        <v>0.39816842524387813</v>
      </c>
      <c r="H23" s="135">
        <v>0</v>
      </c>
      <c r="I23" s="135">
        <v>0</v>
      </c>
      <c r="J23" s="135">
        <v>0</v>
      </c>
      <c r="K23" s="135">
        <v>0</v>
      </c>
      <c r="L23" s="135">
        <v>0</v>
      </c>
      <c r="M23" s="135">
        <v>0</v>
      </c>
      <c r="N23" s="135">
        <v>0</v>
      </c>
      <c r="O23" s="165">
        <v>0</v>
      </c>
      <c r="P23" s="133"/>
      <c r="Q23" s="133"/>
      <c r="R23" s="133"/>
    </row>
    <row r="24" spans="1:18" x14ac:dyDescent="0.25">
      <c r="A24" s="138"/>
      <c r="B24" s="138"/>
      <c r="C24" s="139"/>
      <c r="D24" s="139">
        <v>6413</v>
      </c>
      <c r="E24" s="40"/>
      <c r="F24" s="40" t="s">
        <v>75</v>
      </c>
      <c r="G24" s="135">
        <f>(SUM(G25))</f>
        <v>0.39816842524387813</v>
      </c>
      <c r="H24" s="135">
        <v>0</v>
      </c>
      <c r="I24" s="135">
        <v>0</v>
      </c>
      <c r="J24" s="135">
        <v>0</v>
      </c>
      <c r="K24" s="135">
        <v>0</v>
      </c>
      <c r="L24" s="135">
        <v>0</v>
      </c>
      <c r="M24" s="135">
        <v>0</v>
      </c>
      <c r="N24" s="135">
        <v>0</v>
      </c>
      <c r="O24" s="165">
        <v>0</v>
      </c>
      <c r="P24" s="133"/>
      <c r="Q24" s="133"/>
      <c r="R24" s="133"/>
    </row>
    <row r="25" spans="1:18" x14ac:dyDescent="0.25">
      <c r="A25" s="138"/>
      <c r="B25" s="138"/>
      <c r="C25" s="139"/>
      <c r="D25" s="139"/>
      <c r="E25" s="40" t="s">
        <v>56</v>
      </c>
      <c r="F25" s="40" t="s">
        <v>57</v>
      </c>
      <c r="G25" s="137">
        <v>0.39816842524387813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65">
        <v>0</v>
      </c>
      <c r="P25" s="133"/>
      <c r="Q25" s="133"/>
      <c r="R25" s="133"/>
    </row>
    <row r="26" spans="1:18" ht="22.5" x14ac:dyDescent="0.25">
      <c r="A26" s="138"/>
      <c r="B26" s="138">
        <v>65</v>
      </c>
      <c r="C26" s="138" t="s">
        <v>44</v>
      </c>
      <c r="D26" s="138"/>
      <c r="E26" s="40"/>
      <c r="F26" s="136" t="s">
        <v>51</v>
      </c>
      <c r="G26" s="135">
        <f t="shared" ref="G26:N28" si="4">(SUM(G27))</f>
        <v>17588</v>
      </c>
      <c r="H26" s="135">
        <f t="shared" si="4"/>
        <v>22562.877430486427</v>
      </c>
      <c r="I26" s="135">
        <f t="shared" si="4"/>
        <v>23890.105514632687</v>
      </c>
      <c r="J26" s="135">
        <f t="shared" si="4"/>
        <v>16626.97</v>
      </c>
      <c r="K26" s="135">
        <f t="shared" si="4"/>
        <v>22627</v>
      </c>
      <c r="L26" s="135">
        <f t="shared" si="4"/>
        <v>35663.61</v>
      </c>
      <c r="M26" s="135">
        <f t="shared" si="4"/>
        <v>35663.61</v>
      </c>
      <c r="N26" s="135">
        <f t="shared" si="4"/>
        <v>9450</v>
      </c>
      <c r="O26" s="165">
        <f t="shared" si="2"/>
        <v>26.497597971714026</v>
      </c>
      <c r="P26" s="133"/>
      <c r="Q26" s="133"/>
      <c r="R26" s="133"/>
    </row>
    <row r="27" spans="1:18" x14ac:dyDescent="0.25">
      <c r="A27" s="138"/>
      <c r="B27" s="138"/>
      <c r="C27" s="138">
        <v>652</v>
      </c>
      <c r="D27" s="138"/>
      <c r="E27" s="40" t="s">
        <v>44</v>
      </c>
      <c r="F27" s="140" t="s">
        <v>52</v>
      </c>
      <c r="G27" s="135">
        <f t="shared" si="4"/>
        <v>17588</v>
      </c>
      <c r="H27" s="135">
        <f t="shared" si="4"/>
        <v>22562.877430486427</v>
      </c>
      <c r="I27" s="135">
        <f t="shared" si="4"/>
        <v>23890.105514632687</v>
      </c>
      <c r="J27" s="135">
        <f t="shared" si="4"/>
        <v>16626.97</v>
      </c>
      <c r="K27" s="135">
        <f t="shared" si="4"/>
        <v>22627</v>
      </c>
      <c r="L27" s="135">
        <f t="shared" si="4"/>
        <v>35663.61</v>
      </c>
      <c r="M27" s="135">
        <f t="shared" si="4"/>
        <v>35663.61</v>
      </c>
      <c r="N27" s="135">
        <f t="shared" si="4"/>
        <v>9450</v>
      </c>
      <c r="O27" s="165">
        <f t="shared" si="2"/>
        <v>26.497597971714026</v>
      </c>
      <c r="P27" s="133"/>
      <c r="Q27" s="133"/>
      <c r="R27" s="133"/>
    </row>
    <row r="28" spans="1:18" x14ac:dyDescent="0.25">
      <c r="A28" s="141" t="s">
        <v>44</v>
      </c>
      <c r="B28" s="141"/>
      <c r="C28" s="142"/>
      <c r="D28" s="142">
        <v>6526</v>
      </c>
      <c r="E28" s="142"/>
      <c r="F28" s="143" t="s">
        <v>53</v>
      </c>
      <c r="G28" s="135">
        <v>17588</v>
      </c>
      <c r="H28" s="135">
        <f t="shared" si="4"/>
        <v>22562.877430486427</v>
      </c>
      <c r="I28" s="135">
        <f t="shared" si="4"/>
        <v>23890.105514632687</v>
      </c>
      <c r="J28" s="135">
        <f t="shared" si="4"/>
        <v>16626.97</v>
      </c>
      <c r="K28" s="135">
        <f t="shared" si="4"/>
        <v>22627</v>
      </c>
      <c r="L28" s="135">
        <f t="shared" si="4"/>
        <v>35663.61</v>
      </c>
      <c r="M28" s="135">
        <f t="shared" si="4"/>
        <v>35663.61</v>
      </c>
      <c r="N28" s="135">
        <f t="shared" si="4"/>
        <v>9450</v>
      </c>
      <c r="O28" s="165">
        <f t="shared" si="2"/>
        <v>26.497597971714026</v>
      </c>
      <c r="P28" s="133"/>
      <c r="Q28" s="133"/>
      <c r="R28" s="133"/>
    </row>
    <row r="29" spans="1:18" x14ac:dyDescent="0.25">
      <c r="A29" s="136"/>
      <c r="B29" s="136"/>
      <c r="C29" s="136" t="s">
        <v>44</v>
      </c>
      <c r="D29" s="136"/>
      <c r="E29" s="136" t="s">
        <v>54</v>
      </c>
      <c r="F29" s="144" t="s">
        <v>55</v>
      </c>
      <c r="G29" s="135">
        <v>17588</v>
      </c>
      <c r="H29" s="135">
        <v>22562.877430486427</v>
      </c>
      <c r="I29" s="135">
        <v>23890.105514632687</v>
      </c>
      <c r="J29" s="149">
        <v>16626.97</v>
      </c>
      <c r="K29" s="149">
        <v>22627</v>
      </c>
      <c r="L29" s="149">
        <v>35663.61</v>
      </c>
      <c r="M29" s="149">
        <v>35663.61</v>
      </c>
      <c r="N29" s="149">
        <v>9450</v>
      </c>
      <c r="O29" s="165">
        <f t="shared" si="2"/>
        <v>26.497597971714026</v>
      </c>
      <c r="P29" s="133"/>
      <c r="Q29" s="133"/>
      <c r="R29" s="133"/>
    </row>
    <row r="30" spans="1:18" ht="22.5" x14ac:dyDescent="0.25">
      <c r="A30" s="138"/>
      <c r="B30" s="138">
        <v>66</v>
      </c>
      <c r="C30" s="138" t="s">
        <v>44</v>
      </c>
      <c r="D30" s="138"/>
      <c r="E30" s="40"/>
      <c r="F30" s="136" t="s">
        <v>58</v>
      </c>
      <c r="G30" s="135">
        <f t="shared" ref="G30:J30" si="5">(SUM(G31,G34))</f>
        <v>4650</v>
      </c>
      <c r="H30" s="135">
        <f t="shared" si="5"/>
        <v>7963.3685048775633</v>
      </c>
      <c r="I30" s="135">
        <f t="shared" si="5"/>
        <v>9290.5965890238222</v>
      </c>
      <c r="J30" s="135">
        <f t="shared" si="5"/>
        <v>10290.6</v>
      </c>
      <c r="K30" s="135">
        <f t="shared" ref="K30" si="6">(SUM(K31,K34))</f>
        <v>10290.6</v>
      </c>
      <c r="L30" s="135">
        <f>(SUM(L31,L34))</f>
        <v>12854.710000000001</v>
      </c>
      <c r="M30" s="135">
        <f>(SUM(M31,M34))</f>
        <v>12854.710000000001</v>
      </c>
      <c r="N30" s="135">
        <f>(SUM(N31,N34))</f>
        <v>2797.5</v>
      </c>
      <c r="O30" s="165">
        <f t="shared" si="2"/>
        <v>21.76245127272416</v>
      </c>
      <c r="P30" s="133"/>
      <c r="Q30" s="133"/>
      <c r="R30" s="133"/>
    </row>
    <row r="31" spans="1:18" ht="22.5" x14ac:dyDescent="0.25">
      <c r="A31" s="138"/>
      <c r="B31" s="138"/>
      <c r="C31" s="138">
        <v>661</v>
      </c>
      <c r="D31" s="138"/>
      <c r="E31" s="40" t="s">
        <v>44</v>
      </c>
      <c r="F31" s="136" t="s">
        <v>58</v>
      </c>
      <c r="G31" s="135">
        <f t="shared" ref="G31:N32" si="7">(SUM(G32))</f>
        <v>3136</v>
      </c>
      <c r="H31" s="135">
        <f t="shared" si="7"/>
        <v>6636.1404207313026</v>
      </c>
      <c r="I31" s="135">
        <f t="shared" si="7"/>
        <v>7963.3685048775624</v>
      </c>
      <c r="J31" s="135">
        <f t="shared" si="7"/>
        <v>7963.37</v>
      </c>
      <c r="K31" s="135">
        <f t="shared" si="7"/>
        <v>7963.37</v>
      </c>
      <c r="L31" s="135">
        <f t="shared" si="7"/>
        <v>8892.93</v>
      </c>
      <c r="M31" s="135">
        <f t="shared" si="7"/>
        <v>8892.93</v>
      </c>
      <c r="N31" s="135">
        <f t="shared" si="7"/>
        <v>2397.5</v>
      </c>
      <c r="O31" s="165">
        <f t="shared" si="2"/>
        <v>26.959618483446963</v>
      </c>
      <c r="P31" s="133"/>
      <c r="Q31" s="133"/>
      <c r="R31" s="133"/>
    </row>
    <row r="32" spans="1:18" x14ac:dyDescent="0.25">
      <c r="A32" s="141" t="s">
        <v>44</v>
      </c>
      <c r="B32" s="141"/>
      <c r="C32" s="142"/>
      <c r="D32" s="142">
        <v>6615</v>
      </c>
      <c r="E32" s="142"/>
      <c r="F32" s="143" t="s">
        <v>59</v>
      </c>
      <c r="G32" s="135">
        <f t="shared" si="7"/>
        <v>3136</v>
      </c>
      <c r="H32" s="135">
        <f t="shared" si="7"/>
        <v>6636.1404207313026</v>
      </c>
      <c r="I32" s="135">
        <f t="shared" si="7"/>
        <v>7963.3685048775624</v>
      </c>
      <c r="J32" s="135">
        <f t="shared" si="7"/>
        <v>7963.37</v>
      </c>
      <c r="K32" s="135">
        <f t="shared" si="7"/>
        <v>7963.37</v>
      </c>
      <c r="L32" s="135">
        <f t="shared" si="7"/>
        <v>8892.93</v>
      </c>
      <c r="M32" s="135">
        <f t="shared" si="7"/>
        <v>8892.93</v>
      </c>
      <c r="N32" s="135">
        <v>2397.5</v>
      </c>
      <c r="O32" s="165">
        <f t="shared" si="2"/>
        <v>26.959618483446963</v>
      </c>
      <c r="P32" s="133"/>
      <c r="Q32" s="133"/>
      <c r="R32" s="133"/>
    </row>
    <row r="33" spans="1:18" x14ac:dyDescent="0.25">
      <c r="A33" s="136"/>
      <c r="B33" s="136"/>
      <c r="C33" s="136" t="s">
        <v>44</v>
      </c>
      <c r="D33" s="136"/>
      <c r="E33" s="145" t="s">
        <v>56</v>
      </c>
      <c r="F33" s="144" t="s">
        <v>57</v>
      </c>
      <c r="G33" s="137">
        <v>3136</v>
      </c>
      <c r="H33" s="135">
        <v>6636.1404207313026</v>
      </c>
      <c r="I33" s="135">
        <v>7963.3685048775624</v>
      </c>
      <c r="J33" s="149">
        <v>7963.37</v>
      </c>
      <c r="K33" s="149">
        <v>7963.37</v>
      </c>
      <c r="L33" s="149">
        <v>8892.93</v>
      </c>
      <c r="M33" s="149">
        <v>8892.93</v>
      </c>
      <c r="N33" s="149">
        <v>2397.5</v>
      </c>
      <c r="O33" s="165">
        <f t="shared" si="2"/>
        <v>26.959618483446963</v>
      </c>
      <c r="P33" s="133"/>
      <c r="Q33" s="133"/>
      <c r="R33" s="133"/>
    </row>
    <row r="34" spans="1:18" ht="22.5" x14ac:dyDescent="0.25">
      <c r="A34" s="136"/>
      <c r="B34" s="136"/>
      <c r="C34" s="136">
        <v>663</v>
      </c>
      <c r="D34" s="136"/>
      <c r="E34" s="145"/>
      <c r="F34" s="144" t="s">
        <v>63</v>
      </c>
      <c r="G34" s="135">
        <f t="shared" ref="G34:N35" si="8">(SUM(G35))</f>
        <v>1514</v>
      </c>
      <c r="H34" s="135">
        <f t="shared" si="8"/>
        <v>1327.2280841462605</v>
      </c>
      <c r="I34" s="135">
        <f t="shared" si="8"/>
        <v>1327.2280841462605</v>
      </c>
      <c r="J34" s="135">
        <f t="shared" si="8"/>
        <v>2327.23</v>
      </c>
      <c r="K34" s="135">
        <f t="shared" si="8"/>
        <v>2327.23</v>
      </c>
      <c r="L34" s="135">
        <f t="shared" si="8"/>
        <v>3961.78</v>
      </c>
      <c r="M34" s="135">
        <f t="shared" si="8"/>
        <v>3961.78</v>
      </c>
      <c r="N34" s="135">
        <f t="shared" si="8"/>
        <v>400</v>
      </c>
      <c r="O34" s="165">
        <f t="shared" si="2"/>
        <v>10.096471787933705</v>
      </c>
      <c r="P34" s="133"/>
      <c r="Q34" s="133"/>
      <c r="R34" s="133"/>
    </row>
    <row r="35" spans="1:18" x14ac:dyDescent="0.25">
      <c r="A35" s="136"/>
      <c r="B35" s="136"/>
      <c r="C35" s="136"/>
      <c r="D35" s="136">
        <v>6631</v>
      </c>
      <c r="E35" s="145"/>
      <c r="F35" s="144" t="s">
        <v>62</v>
      </c>
      <c r="G35" s="135">
        <f t="shared" si="8"/>
        <v>1514</v>
      </c>
      <c r="H35" s="135">
        <f t="shared" si="8"/>
        <v>1327.2280841462605</v>
      </c>
      <c r="I35" s="135">
        <f t="shared" si="8"/>
        <v>1327.2280841462605</v>
      </c>
      <c r="J35" s="135">
        <f t="shared" si="8"/>
        <v>2327.23</v>
      </c>
      <c r="K35" s="135">
        <f t="shared" si="8"/>
        <v>2327.23</v>
      </c>
      <c r="L35" s="135">
        <f t="shared" si="8"/>
        <v>3961.78</v>
      </c>
      <c r="M35" s="135">
        <f t="shared" si="8"/>
        <v>3961.78</v>
      </c>
      <c r="N35" s="135">
        <f t="shared" si="8"/>
        <v>400</v>
      </c>
      <c r="O35" s="165">
        <f t="shared" si="2"/>
        <v>10.096471787933705</v>
      </c>
      <c r="P35" s="133"/>
      <c r="Q35" s="133"/>
      <c r="R35" s="133"/>
    </row>
    <row r="36" spans="1:18" x14ac:dyDescent="0.25">
      <c r="A36" s="136"/>
      <c r="B36" s="136"/>
      <c r="C36" s="136"/>
      <c r="D36" s="136"/>
      <c r="E36" s="145" t="s">
        <v>60</v>
      </c>
      <c r="F36" s="144" t="s">
        <v>61</v>
      </c>
      <c r="G36" s="137">
        <v>1514</v>
      </c>
      <c r="H36" s="135">
        <v>1327.2280841462605</v>
      </c>
      <c r="I36" s="135">
        <v>1327.2280841462605</v>
      </c>
      <c r="J36" s="149">
        <v>2327.23</v>
      </c>
      <c r="K36" s="149">
        <v>2327.23</v>
      </c>
      <c r="L36" s="149">
        <v>3961.78</v>
      </c>
      <c r="M36" s="149">
        <v>3961.78</v>
      </c>
      <c r="N36" s="149">
        <v>400</v>
      </c>
      <c r="O36" s="165">
        <f t="shared" si="2"/>
        <v>10.096471787933705</v>
      </c>
      <c r="P36" s="133"/>
      <c r="Q36" s="133"/>
      <c r="R36" s="133"/>
    </row>
    <row r="37" spans="1:18" x14ac:dyDescent="0.25">
      <c r="A37" s="136"/>
      <c r="B37" s="136">
        <v>67</v>
      </c>
      <c r="C37" s="136"/>
      <c r="D37" s="136"/>
      <c r="E37" s="145"/>
      <c r="F37" s="144" t="s">
        <v>65</v>
      </c>
      <c r="G37" s="135">
        <f t="shared" ref="G37:N38" si="9">(SUM(G38))</f>
        <v>113343</v>
      </c>
      <c r="H37" s="135">
        <f t="shared" si="9"/>
        <v>421957.37208839337</v>
      </c>
      <c r="I37" s="135">
        <f t="shared" si="9"/>
        <v>48795.00962240361</v>
      </c>
      <c r="J37" s="135">
        <f t="shared" si="9"/>
        <v>164295</v>
      </c>
      <c r="K37" s="135">
        <f t="shared" si="9"/>
        <v>168558</v>
      </c>
      <c r="L37" s="135">
        <f t="shared" si="9"/>
        <v>241852</v>
      </c>
      <c r="M37" s="135">
        <f t="shared" si="9"/>
        <v>291852</v>
      </c>
      <c r="N37" s="135">
        <f t="shared" si="9"/>
        <v>73424.88</v>
      </c>
      <c r="O37" s="165">
        <f t="shared" si="2"/>
        <v>25.158258295300364</v>
      </c>
      <c r="P37" s="133"/>
      <c r="Q37" s="133"/>
      <c r="R37" s="133"/>
    </row>
    <row r="38" spans="1:18" ht="22.5" x14ac:dyDescent="0.25">
      <c r="A38" s="136"/>
      <c r="B38" s="136"/>
      <c r="C38" s="136">
        <v>671</v>
      </c>
      <c r="D38" s="136"/>
      <c r="E38" s="145"/>
      <c r="F38" s="144" t="s">
        <v>66</v>
      </c>
      <c r="G38" s="135">
        <f t="shared" si="9"/>
        <v>113343</v>
      </c>
      <c r="H38" s="135">
        <f t="shared" si="9"/>
        <v>421957.37208839337</v>
      </c>
      <c r="I38" s="135">
        <f t="shared" si="9"/>
        <v>48795.00962240361</v>
      </c>
      <c r="J38" s="135">
        <f t="shared" si="9"/>
        <v>164295</v>
      </c>
      <c r="K38" s="135">
        <f t="shared" si="9"/>
        <v>168558</v>
      </c>
      <c r="L38" s="135">
        <f t="shared" si="9"/>
        <v>241852</v>
      </c>
      <c r="M38" s="135">
        <f t="shared" si="9"/>
        <v>291852</v>
      </c>
      <c r="N38" s="135">
        <f t="shared" si="9"/>
        <v>73424.88</v>
      </c>
      <c r="O38" s="165">
        <f t="shared" si="2"/>
        <v>25.158258295300364</v>
      </c>
      <c r="P38" s="133"/>
      <c r="Q38" s="133"/>
      <c r="R38" s="133"/>
    </row>
    <row r="39" spans="1:18" x14ac:dyDescent="0.25">
      <c r="A39" s="136"/>
      <c r="B39" s="136"/>
      <c r="C39" s="136"/>
      <c r="D39" s="136">
        <v>6711</v>
      </c>
      <c r="E39" s="145"/>
      <c r="F39" s="144" t="s">
        <v>67</v>
      </c>
      <c r="G39" s="135">
        <f t="shared" ref="G39:N39" si="10">(SUM(G40:G41))</f>
        <v>113343</v>
      </c>
      <c r="H39" s="135">
        <f t="shared" si="10"/>
        <v>421957.37208839337</v>
      </c>
      <c r="I39" s="135">
        <f t="shared" si="10"/>
        <v>48795.00962240361</v>
      </c>
      <c r="J39" s="135">
        <f t="shared" si="10"/>
        <v>164295</v>
      </c>
      <c r="K39" s="135">
        <f t="shared" ref="K39:M39" si="11">(SUM(K40:K41))</f>
        <v>168558</v>
      </c>
      <c r="L39" s="135">
        <f t="shared" ref="L39" si="12">(SUM(L40:L41))</f>
        <v>241852</v>
      </c>
      <c r="M39" s="135">
        <f t="shared" si="11"/>
        <v>291852</v>
      </c>
      <c r="N39" s="135">
        <f t="shared" si="10"/>
        <v>73424.88</v>
      </c>
      <c r="O39" s="165">
        <f t="shared" si="2"/>
        <v>25.158258295300364</v>
      </c>
      <c r="P39" s="133"/>
      <c r="Q39" s="133"/>
      <c r="R39" s="133"/>
    </row>
    <row r="40" spans="1:18" x14ac:dyDescent="0.25">
      <c r="A40" s="136"/>
      <c r="B40" s="136"/>
      <c r="C40" s="136"/>
      <c r="D40" s="136"/>
      <c r="E40" s="145" t="s">
        <v>64</v>
      </c>
      <c r="F40" s="144" t="s">
        <v>69</v>
      </c>
      <c r="G40" s="137">
        <v>33750</v>
      </c>
      <c r="H40" s="135">
        <v>29191.296038224169</v>
      </c>
      <c r="I40" s="135">
        <v>29211.759240825533</v>
      </c>
      <c r="J40" s="135">
        <v>31520</v>
      </c>
      <c r="K40" s="135">
        <v>35783</v>
      </c>
      <c r="L40" s="135">
        <v>35783</v>
      </c>
      <c r="M40" s="135">
        <v>35783</v>
      </c>
      <c r="N40" s="135">
        <v>21111.66</v>
      </c>
      <c r="O40" s="165">
        <f t="shared" si="2"/>
        <v>58.999133666825031</v>
      </c>
      <c r="P40" s="133"/>
      <c r="Q40" s="133"/>
      <c r="R40" s="133"/>
    </row>
    <row r="41" spans="1:18" x14ac:dyDescent="0.25">
      <c r="A41" s="136"/>
      <c r="B41" s="136"/>
      <c r="C41" s="136"/>
      <c r="D41" s="136"/>
      <c r="E41" s="40" t="s">
        <v>68</v>
      </c>
      <c r="F41" s="40" t="s">
        <v>18</v>
      </c>
      <c r="G41" s="137">
        <v>79593</v>
      </c>
      <c r="H41" s="135">
        <v>392766.07605016918</v>
      </c>
      <c r="I41" s="135">
        <v>19583.250381578073</v>
      </c>
      <c r="J41" s="135">
        <v>132775</v>
      </c>
      <c r="K41" s="135">
        <v>132775</v>
      </c>
      <c r="L41" s="135">
        <v>206069</v>
      </c>
      <c r="M41" s="135">
        <v>256069</v>
      </c>
      <c r="N41" s="135">
        <v>52313.22</v>
      </c>
      <c r="O41" s="165">
        <f t="shared" si="2"/>
        <v>20.429345215547372</v>
      </c>
      <c r="P41" s="133"/>
      <c r="Q41" s="133"/>
      <c r="R41" s="133"/>
    </row>
    <row r="42" spans="1:18" x14ac:dyDescent="0.25">
      <c r="A42" s="133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</row>
    <row r="43" spans="1:18" ht="15" customHeight="1" x14ac:dyDescent="0.25">
      <c r="A43" s="229" t="s">
        <v>276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</row>
    <row r="44" spans="1:18" x14ac:dyDescent="0.25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7"/>
      <c r="Q44" s="147"/>
    </row>
    <row r="45" spans="1:18" ht="33.75" x14ac:dyDescent="0.25">
      <c r="A45" s="132" t="s">
        <v>14</v>
      </c>
      <c r="B45" s="39" t="s">
        <v>15</v>
      </c>
      <c r="C45" s="39" t="s">
        <v>46</v>
      </c>
      <c r="D45" s="39" t="s">
        <v>45</v>
      </c>
      <c r="E45" s="39" t="s">
        <v>16</v>
      </c>
      <c r="F45" s="39" t="s">
        <v>20</v>
      </c>
      <c r="G45" s="193" t="s">
        <v>344</v>
      </c>
      <c r="H45" s="194" t="s">
        <v>11</v>
      </c>
      <c r="I45" s="194" t="s">
        <v>36</v>
      </c>
      <c r="J45" s="194" t="s">
        <v>279</v>
      </c>
      <c r="K45" s="194" t="s">
        <v>321</v>
      </c>
      <c r="L45" s="194" t="s">
        <v>324</v>
      </c>
      <c r="M45" s="194" t="s">
        <v>324</v>
      </c>
      <c r="N45" s="132" t="s">
        <v>347</v>
      </c>
      <c r="O45" s="132" t="s">
        <v>340</v>
      </c>
      <c r="P45" s="133"/>
      <c r="Q45" s="133"/>
      <c r="R45" s="133"/>
    </row>
    <row r="46" spans="1:18" ht="15.75" customHeight="1" x14ac:dyDescent="0.25">
      <c r="A46" s="134">
        <v>3</v>
      </c>
      <c r="B46" s="134"/>
      <c r="C46" s="134"/>
      <c r="D46" s="134"/>
      <c r="E46" s="134"/>
      <c r="F46" s="134" t="s">
        <v>21</v>
      </c>
      <c r="G46" s="149">
        <f t="shared" ref="G46:O46" si="13">(SUM(G47,G67,G159,G168,G174))</f>
        <v>434807</v>
      </c>
      <c r="H46" s="149">
        <f t="shared" si="13"/>
        <v>598067.4231866746</v>
      </c>
      <c r="I46" s="149">
        <f t="shared" si="13"/>
        <v>589535.73561616556</v>
      </c>
      <c r="J46" s="149">
        <f t="shared" si="13"/>
        <v>749069.60967018374</v>
      </c>
      <c r="K46" s="149">
        <f t="shared" si="13"/>
        <v>759332.72413033375</v>
      </c>
      <c r="L46" s="149">
        <f t="shared" si="13"/>
        <v>850000.38086137094</v>
      </c>
      <c r="M46" s="149">
        <f t="shared" ref="M46" si="14">(SUM(M47,M67,M159,M168,M174))</f>
        <v>850000.38086137094</v>
      </c>
      <c r="N46" s="148">
        <f>(SUM(N47,N67,N159,N165,N168,N174))</f>
        <v>512592.41</v>
      </c>
      <c r="O46" s="165">
        <f>N46/M46*100</f>
        <v>60.304962390787466</v>
      </c>
      <c r="P46" s="133"/>
      <c r="Q46" s="133"/>
      <c r="R46" s="133"/>
    </row>
    <row r="47" spans="1:18" ht="15.75" customHeight="1" x14ac:dyDescent="0.25">
      <c r="A47" s="134"/>
      <c r="B47" s="134">
        <v>31</v>
      </c>
      <c r="C47" s="136" t="s">
        <v>44</v>
      </c>
      <c r="D47" s="136"/>
      <c r="E47" s="136"/>
      <c r="F47" s="136" t="s">
        <v>22</v>
      </c>
      <c r="G47" s="149">
        <f t="shared" ref="G47:O47" si="15">(SUM(G48,G57,G62))</f>
        <v>328690</v>
      </c>
      <c r="H47" s="150">
        <f t="shared" si="15"/>
        <v>444594.86362731428</v>
      </c>
      <c r="I47" s="149">
        <f t="shared" si="15"/>
        <v>459287.27851881337</v>
      </c>
      <c r="J47" s="149">
        <f t="shared" si="15"/>
        <v>594642.84922688967</v>
      </c>
      <c r="K47" s="149">
        <f t="shared" ref="K47:M47" si="16">(SUM(K48,K57,K62))</f>
        <v>593843.25263786584</v>
      </c>
      <c r="L47" s="149">
        <f t="shared" ref="L47" si="17">(SUM(L48,L57,L62))</f>
        <v>667446</v>
      </c>
      <c r="M47" s="149">
        <f t="shared" si="16"/>
        <v>667446</v>
      </c>
      <c r="N47" s="149">
        <f t="shared" si="15"/>
        <v>418564.92</v>
      </c>
      <c r="O47" s="165">
        <f t="shared" ref="O47:O110" si="18">N47/M47*100</f>
        <v>62.711428340270224</v>
      </c>
      <c r="P47" s="133"/>
      <c r="Q47" s="133"/>
      <c r="R47" s="133"/>
    </row>
    <row r="48" spans="1:18" x14ac:dyDescent="0.25">
      <c r="A48" s="138"/>
      <c r="B48" s="138"/>
      <c r="C48" s="138">
        <v>311</v>
      </c>
      <c r="D48" s="138"/>
      <c r="E48" s="40" t="s">
        <v>44</v>
      </c>
      <c r="F48" s="40" t="s">
        <v>76</v>
      </c>
      <c r="G48" s="149">
        <f t="shared" ref="G48:O48" si="19">(SUM(G49,G53,G55))</f>
        <v>271240</v>
      </c>
      <c r="H48" s="149">
        <f t="shared" si="19"/>
        <v>374450.85938018444</v>
      </c>
      <c r="I48" s="149">
        <f t="shared" si="19"/>
        <v>389143.27427168353</v>
      </c>
      <c r="J48" s="149">
        <f t="shared" si="19"/>
        <v>507062.59658902383</v>
      </c>
      <c r="K48" s="149">
        <f t="shared" ref="K48:M48" si="20">(SUM(K49,K53,K55))</f>
        <v>506263</v>
      </c>
      <c r="L48" s="149">
        <f t="shared" ref="L48" si="21">(SUM(L49,L53,L55))</f>
        <v>559263</v>
      </c>
      <c r="M48" s="149">
        <f t="shared" si="20"/>
        <v>559263</v>
      </c>
      <c r="N48" s="149">
        <f t="shared" si="19"/>
        <v>348521.3</v>
      </c>
      <c r="O48" s="165">
        <f t="shared" si="18"/>
        <v>62.317961316947482</v>
      </c>
      <c r="P48" s="133"/>
      <c r="Q48" s="133"/>
      <c r="R48" s="133"/>
    </row>
    <row r="49" spans="1:18" x14ac:dyDescent="0.25">
      <c r="A49" s="138"/>
      <c r="B49" s="138"/>
      <c r="C49" s="138" t="s">
        <v>44</v>
      </c>
      <c r="D49" s="138">
        <v>3111</v>
      </c>
      <c r="E49" s="40"/>
      <c r="F49" s="138" t="s">
        <v>77</v>
      </c>
      <c r="G49" s="149">
        <f t="shared" ref="G49:O49" si="22">(SUM(G50:G52))</f>
        <v>265743</v>
      </c>
      <c r="H49" s="149">
        <f t="shared" si="22"/>
        <v>358524.12237042934</v>
      </c>
      <c r="I49" s="149">
        <f t="shared" si="22"/>
        <v>373216.53726192843</v>
      </c>
      <c r="J49" s="149">
        <f t="shared" si="22"/>
        <v>487772</v>
      </c>
      <c r="K49" s="149">
        <f t="shared" ref="K49:M49" si="23">(SUM(K50:K52))</f>
        <v>487772</v>
      </c>
      <c r="L49" s="149">
        <f t="shared" ref="L49" si="24">(SUM(L50:L52))</f>
        <v>540772</v>
      </c>
      <c r="M49" s="149">
        <f t="shared" si="23"/>
        <v>540772</v>
      </c>
      <c r="N49" s="149">
        <f t="shared" si="22"/>
        <v>336294</v>
      </c>
      <c r="O49" s="165">
        <f t="shared" si="18"/>
        <v>62.187761200653881</v>
      </c>
      <c r="P49" s="133"/>
      <c r="Q49" s="133"/>
      <c r="R49" s="133"/>
    </row>
    <row r="50" spans="1:18" x14ac:dyDescent="0.25">
      <c r="A50" s="138"/>
      <c r="B50" s="138"/>
      <c r="C50" s="138"/>
      <c r="D50" s="138"/>
      <c r="E50" s="40" t="s">
        <v>49</v>
      </c>
      <c r="F50" s="40" t="s">
        <v>50</v>
      </c>
      <c r="G50" s="158">
        <v>261176</v>
      </c>
      <c r="H50" s="151">
        <v>354237.1756586369</v>
      </c>
      <c r="I50" s="151">
        <v>367509.45650009951</v>
      </c>
      <c r="J50" s="151">
        <v>480272</v>
      </c>
      <c r="K50" s="151">
        <v>480272</v>
      </c>
      <c r="L50" s="151">
        <v>531272</v>
      </c>
      <c r="M50" s="151">
        <v>531272</v>
      </c>
      <c r="N50" s="151">
        <v>327684</v>
      </c>
      <c r="O50" s="165">
        <f t="shared" si="18"/>
        <v>61.679139875619271</v>
      </c>
      <c r="P50" s="133"/>
      <c r="Q50" s="133"/>
      <c r="R50" s="133"/>
    </row>
    <row r="51" spans="1:18" x14ac:dyDescent="0.25">
      <c r="A51" s="138"/>
      <c r="B51" s="138"/>
      <c r="C51" s="138"/>
      <c r="D51" s="138"/>
      <c r="E51" s="40" t="s">
        <v>68</v>
      </c>
      <c r="F51" s="40" t="s">
        <v>18</v>
      </c>
      <c r="G51" s="158">
        <v>685</v>
      </c>
      <c r="H51" s="151">
        <v>703.430884597518</v>
      </c>
      <c r="I51" s="151">
        <v>1061.7824673170085</v>
      </c>
      <c r="J51" s="151">
        <v>2500</v>
      </c>
      <c r="K51" s="151">
        <v>2500</v>
      </c>
      <c r="L51" s="151">
        <v>3000</v>
      </c>
      <c r="M51" s="151">
        <v>3000</v>
      </c>
      <c r="N51" s="151">
        <v>2238.6</v>
      </c>
      <c r="O51" s="165">
        <f t="shared" si="18"/>
        <v>74.62</v>
      </c>
      <c r="P51" s="133"/>
      <c r="Q51" s="133"/>
      <c r="R51" s="133"/>
    </row>
    <row r="52" spans="1:18" x14ac:dyDescent="0.25">
      <c r="A52" s="138"/>
      <c r="B52" s="138"/>
      <c r="C52" s="139" t="s">
        <v>44</v>
      </c>
      <c r="D52" s="139"/>
      <c r="E52" s="40" t="s">
        <v>78</v>
      </c>
      <c r="F52" s="40" t="s">
        <v>79</v>
      </c>
      <c r="G52" s="158">
        <v>3882</v>
      </c>
      <c r="H52" s="151">
        <v>3583.5158271949031</v>
      </c>
      <c r="I52" s="151">
        <v>4645.298294511912</v>
      </c>
      <c r="J52" s="151">
        <v>5000</v>
      </c>
      <c r="K52" s="151">
        <v>5000</v>
      </c>
      <c r="L52" s="151">
        <v>6500</v>
      </c>
      <c r="M52" s="151">
        <v>6500</v>
      </c>
      <c r="N52" s="151">
        <v>6371.4</v>
      </c>
      <c r="O52" s="165">
        <f t="shared" si="18"/>
        <v>98.021538461538455</v>
      </c>
      <c r="P52" s="133"/>
      <c r="Q52" s="133"/>
      <c r="R52" s="133"/>
    </row>
    <row r="53" spans="1:18" x14ac:dyDescent="0.25">
      <c r="A53" s="138"/>
      <c r="B53" s="138"/>
      <c r="C53" s="139"/>
      <c r="D53" s="139">
        <v>3113</v>
      </c>
      <c r="E53" s="40"/>
      <c r="F53" s="40" t="s">
        <v>80</v>
      </c>
      <c r="G53" s="149">
        <f t="shared" ref="G53:O53" si="25">(SUM(G54))</f>
        <v>4337</v>
      </c>
      <c r="H53" s="149">
        <f t="shared" si="25"/>
        <v>6636.1404207313026</v>
      </c>
      <c r="I53" s="149">
        <f t="shared" si="25"/>
        <v>6636.1404207313026</v>
      </c>
      <c r="J53" s="149">
        <f t="shared" si="25"/>
        <v>10000</v>
      </c>
      <c r="K53" s="149">
        <f t="shared" si="25"/>
        <v>10000</v>
      </c>
      <c r="L53" s="149">
        <f t="shared" si="25"/>
        <v>10000</v>
      </c>
      <c r="M53" s="149">
        <f t="shared" si="25"/>
        <v>10000</v>
      </c>
      <c r="N53" s="149">
        <f t="shared" si="25"/>
        <v>9942.48</v>
      </c>
      <c r="O53" s="165">
        <f t="shared" si="18"/>
        <v>99.424799999999991</v>
      </c>
      <c r="P53" s="133"/>
      <c r="Q53" s="133"/>
      <c r="R53" s="133"/>
    </row>
    <row r="54" spans="1:18" x14ac:dyDescent="0.25">
      <c r="A54" s="138"/>
      <c r="B54" s="138"/>
      <c r="C54" s="139"/>
      <c r="D54" s="139"/>
      <c r="E54" s="40" t="s">
        <v>49</v>
      </c>
      <c r="F54" s="40" t="s">
        <v>50</v>
      </c>
      <c r="G54" s="158">
        <v>4337</v>
      </c>
      <c r="H54" s="151">
        <v>6636.1404207313026</v>
      </c>
      <c r="I54" s="151">
        <v>6636.1404207313026</v>
      </c>
      <c r="J54" s="151">
        <v>10000</v>
      </c>
      <c r="K54" s="151">
        <v>10000</v>
      </c>
      <c r="L54" s="151">
        <v>10000</v>
      </c>
      <c r="M54" s="151">
        <v>10000</v>
      </c>
      <c r="N54" s="151">
        <v>9942.48</v>
      </c>
      <c r="O54" s="165">
        <f t="shared" si="18"/>
        <v>99.424799999999991</v>
      </c>
      <c r="P54" s="133"/>
      <c r="Q54" s="133"/>
      <c r="R54" s="133"/>
    </row>
    <row r="55" spans="1:18" x14ac:dyDescent="0.25">
      <c r="A55" s="138"/>
      <c r="B55" s="138"/>
      <c r="C55" s="139"/>
      <c r="D55" s="139">
        <v>3114</v>
      </c>
      <c r="E55" s="40" t="s">
        <v>44</v>
      </c>
      <c r="F55" s="40" t="s">
        <v>81</v>
      </c>
      <c r="G55" s="149">
        <f t="shared" ref="G55:O55" si="26">(SUM(G56))</f>
        <v>1160</v>
      </c>
      <c r="H55" s="149">
        <f t="shared" si="26"/>
        <v>9290.596589023824</v>
      </c>
      <c r="I55" s="149">
        <f t="shared" si="26"/>
        <v>9290.596589023824</v>
      </c>
      <c r="J55" s="149">
        <f t="shared" si="26"/>
        <v>9290.596589023824</v>
      </c>
      <c r="K55" s="149">
        <f t="shared" si="26"/>
        <v>8491</v>
      </c>
      <c r="L55" s="149">
        <f t="shared" si="26"/>
        <v>8491</v>
      </c>
      <c r="M55" s="149">
        <f t="shared" si="26"/>
        <v>8491</v>
      </c>
      <c r="N55" s="149">
        <f t="shared" si="26"/>
        <v>2284.8200000000002</v>
      </c>
      <c r="O55" s="165">
        <f t="shared" si="18"/>
        <v>26.908726887292428</v>
      </c>
      <c r="P55" s="133"/>
      <c r="Q55" s="133"/>
      <c r="R55" s="133"/>
    </row>
    <row r="56" spans="1:18" x14ac:dyDescent="0.25">
      <c r="A56" s="138"/>
      <c r="B56" s="138"/>
      <c r="C56" s="139"/>
      <c r="D56" s="139"/>
      <c r="E56" s="40" t="s">
        <v>49</v>
      </c>
      <c r="F56" s="40" t="s">
        <v>50</v>
      </c>
      <c r="G56" s="158">
        <v>1160</v>
      </c>
      <c r="H56" s="151">
        <v>9290.596589023824</v>
      </c>
      <c r="I56" s="151">
        <v>9290.596589023824</v>
      </c>
      <c r="J56" s="151">
        <v>9290.596589023824</v>
      </c>
      <c r="K56" s="151">
        <v>8491</v>
      </c>
      <c r="L56" s="151">
        <v>8491</v>
      </c>
      <c r="M56" s="151">
        <v>8491</v>
      </c>
      <c r="N56" s="151">
        <v>2284.8200000000002</v>
      </c>
      <c r="O56" s="165">
        <f t="shared" si="18"/>
        <v>26.908726887292428</v>
      </c>
      <c r="P56" s="133"/>
      <c r="Q56" s="133"/>
      <c r="R56" s="133"/>
    </row>
    <row r="57" spans="1:18" x14ac:dyDescent="0.25">
      <c r="A57" s="138"/>
      <c r="B57" s="138"/>
      <c r="C57" s="139">
        <v>312</v>
      </c>
      <c r="D57" s="139"/>
      <c r="E57" s="40"/>
      <c r="F57" s="40" t="s">
        <v>82</v>
      </c>
      <c r="G57" s="149">
        <f t="shared" ref="G57:O57" si="27">(SUM(G58))</f>
        <v>10500</v>
      </c>
      <c r="H57" s="149">
        <f t="shared" si="27"/>
        <v>14400.424712986927</v>
      </c>
      <c r="I57" s="149">
        <f t="shared" si="27"/>
        <v>14400.424712986927</v>
      </c>
      <c r="J57" s="149">
        <f t="shared" si="27"/>
        <v>19229</v>
      </c>
      <c r="K57" s="149">
        <f t="shared" si="27"/>
        <v>19229</v>
      </c>
      <c r="L57" s="149">
        <f t="shared" si="27"/>
        <v>19529</v>
      </c>
      <c r="M57" s="149">
        <f t="shared" si="27"/>
        <v>19529</v>
      </c>
      <c r="N57" s="149">
        <f t="shared" si="27"/>
        <v>12056.62</v>
      </c>
      <c r="O57" s="165">
        <f t="shared" si="18"/>
        <v>61.737006503149175</v>
      </c>
      <c r="P57" s="133"/>
      <c r="Q57" s="133"/>
      <c r="R57" s="133"/>
    </row>
    <row r="58" spans="1:18" x14ac:dyDescent="0.25">
      <c r="A58" s="138"/>
      <c r="B58" s="138"/>
      <c r="C58" s="139"/>
      <c r="D58" s="139">
        <v>3121</v>
      </c>
      <c r="E58" s="40"/>
      <c r="F58" s="40" t="s">
        <v>82</v>
      </c>
      <c r="G58" s="149">
        <f t="shared" ref="G58:O58" si="28">(SUM(G59:G61))</f>
        <v>10500</v>
      </c>
      <c r="H58" s="149">
        <f t="shared" si="28"/>
        <v>14400.424712986927</v>
      </c>
      <c r="I58" s="149">
        <f t="shared" si="28"/>
        <v>14400.424712986927</v>
      </c>
      <c r="J58" s="149">
        <f t="shared" si="28"/>
        <v>19229</v>
      </c>
      <c r="K58" s="149">
        <f t="shared" ref="K58:M58" si="29">(SUM(K59:K61))</f>
        <v>19229</v>
      </c>
      <c r="L58" s="149">
        <f t="shared" ref="L58" si="30">(SUM(L59:L61))</f>
        <v>19529</v>
      </c>
      <c r="M58" s="149">
        <f t="shared" si="29"/>
        <v>19529</v>
      </c>
      <c r="N58" s="149">
        <f t="shared" si="28"/>
        <v>12056.62</v>
      </c>
      <c r="O58" s="165">
        <f t="shared" si="18"/>
        <v>61.737006503149175</v>
      </c>
      <c r="P58" s="133"/>
      <c r="Q58" s="133"/>
      <c r="R58" s="133"/>
    </row>
    <row r="59" spans="1:18" x14ac:dyDescent="0.25">
      <c r="A59" s="138"/>
      <c r="B59" s="138"/>
      <c r="C59" s="139"/>
      <c r="D59" s="139"/>
      <c r="E59" s="40" t="s">
        <v>49</v>
      </c>
      <c r="F59" s="40" t="s">
        <v>50</v>
      </c>
      <c r="G59" s="158">
        <v>10100</v>
      </c>
      <c r="H59" s="151">
        <v>14201.340500364988</v>
      </c>
      <c r="I59" s="151">
        <v>14201.340500364988</v>
      </c>
      <c r="J59" s="151">
        <v>18929</v>
      </c>
      <c r="K59" s="151">
        <v>18929</v>
      </c>
      <c r="L59" s="151">
        <v>18929</v>
      </c>
      <c r="M59" s="151">
        <v>18929</v>
      </c>
      <c r="N59" s="151">
        <v>11256.62</v>
      </c>
      <c r="O59" s="165">
        <f t="shared" si="18"/>
        <v>59.467589413069902</v>
      </c>
      <c r="P59" s="133"/>
      <c r="Q59" s="133"/>
      <c r="R59" s="133"/>
    </row>
    <row r="60" spans="1:18" x14ac:dyDescent="0.25">
      <c r="A60" s="138"/>
      <c r="B60" s="138"/>
      <c r="C60" s="139"/>
      <c r="D60" s="139"/>
      <c r="E60" s="40" t="s">
        <v>68</v>
      </c>
      <c r="F60" s="40" t="s">
        <v>18</v>
      </c>
      <c r="G60" s="158">
        <v>60</v>
      </c>
      <c r="H60" s="151">
        <v>66.361404207313029</v>
      </c>
      <c r="I60" s="151">
        <v>66.361404207313029</v>
      </c>
      <c r="J60" s="151">
        <v>100</v>
      </c>
      <c r="K60" s="151">
        <v>100</v>
      </c>
      <c r="L60" s="151">
        <v>200</v>
      </c>
      <c r="M60" s="151">
        <v>200</v>
      </c>
      <c r="N60" s="151">
        <v>208</v>
      </c>
      <c r="O60" s="165">
        <f t="shared" si="18"/>
        <v>104</v>
      </c>
      <c r="P60" s="133"/>
      <c r="Q60" s="133"/>
      <c r="R60" s="133"/>
    </row>
    <row r="61" spans="1:18" x14ac:dyDescent="0.25">
      <c r="A61" s="138"/>
      <c r="B61" s="138"/>
      <c r="C61" s="139"/>
      <c r="D61" s="139"/>
      <c r="E61" s="40" t="s">
        <v>78</v>
      </c>
      <c r="F61" s="40" t="s">
        <v>79</v>
      </c>
      <c r="G61" s="158">
        <v>340</v>
      </c>
      <c r="H61" s="151">
        <v>132.72280841462606</v>
      </c>
      <c r="I61" s="151">
        <v>132.72280841462606</v>
      </c>
      <c r="J61" s="151">
        <v>200</v>
      </c>
      <c r="K61" s="151">
        <v>200</v>
      </c>
      <c r="L61" s="151">
        <v>400</v>
      </c>
      <c r="M61" s="151">
        <v>400</v>
      </c>
      <c r="N61" s="151">
        <v>592</v>
      </c>
      <c r="O61" s="165">
        <f t="shared" si="18"/>
        <v>148</v>
      </c>
      <c r="P61" s="133"/>
      <c r="Q61" s="133"/>
      <c r="R61" s="133"/>
    </row>
    <row r="62" spans="1:18" x14ac:dyDescent="0.25">
      <c r="A62" s="138"/>
      <c r="B62" s="138"/>
      <c r="C62" s="139">
        <v>313</v>
      </c>
      <c r="D62" s="139"/>
      <c r="E62" s="40"/>
      <c r="F62" s="40" t="s">
        <v>83</v>
      </c>
      <c r="G62" s="149">
        <f t="shared" ref="G62:O62" si="31">(SUM(G63))</f>
        <v>46950</v>
      </c>
      <c r="H62" s="149">
        <f t="shared" si="31"/>
        <v>55743.579534142933</v>
      </c>
      <c r="I62" s="149">
        <f t="shared" si="31"/>
        <v>55743.579534142933</v>
      </c>
      <c r="J62" s="149">
        <f t="shared" si="31"/>
        <v>68351.252637865822</v>
      </c>
      <c r="K62" s="149">
        <f t="shared" si="31"/>
        <v>68351.252637865822</v>
      </c>
      <c r="L62" s="149">
        <f t="shared" si="31"/>
        <v>88654</v>
      </c>
      <c r="M62" s="149">
        <f t="shared" si="31"/>
        <v>88654</v>
      </c>
      <c r="N62" s="149">
        <f t="shared" si="31"/>
        <v>57987</v>
      </c>
      <c r="O62" s="165">
        <f t="shared" si="18"/>
        <v>65.40821621133847</v>
      </c>
      <c r="P62" s="133"/>
      <c r="Q62" s="133"/>
      <c r="R62" s="133"/>
    </row>
    <row r="63" spans="1:18" x14ac:dyDescent="0.25">
      <c r="A63" s="138"/>
      <c r="B63" s="138"/>
      <c r="C63" s="139"/>
      <c r="D63" s="139">
        <v>3132</v>
      </c>
      <c r="E63" s="40"/>
      <c r="F63" s="40" t="s">
        <v>84</v>
      </c>
      <c r="G63" s="149">
        <f t="shared" ref="G63:O63" si="32">(SUM(G64:G66))</f>
        <v>46950</v>
      </c>
      <c r="H63" s="149">
        <f t="shared" si="32"/>
        <v>55743.579534142933</v>
      </c>
      <c r="I63" s="149">
        <f t="shared" si="32"/>
        <v>55743.579534142933</v>
      </c>
      <c r="J63" s="149">
        <f t="shared" si="32"/>
        <v>68351.252637865822</v>
      </c>
      <c r="K63" s="149">
        <f t="shared" ref="K63:M63" si="33">(SUM(K64:K66))</f>
        <v>68351.252637865822</v>
      </c>
      <c r="L63" s="149">
        <f t="shared" ref="L63" si="34">(SUM(L64:L66))</f>
        <v>88654</v>
      </c>
      <c r="M63" s="149">
        <f t="shared" si="33"/>
        <v>88654</v>
      </c>
      <c r="N63" s="149">
        <v>57987</v>
      </c>
      <c r="O63" s="165">
        <f t="shared" si="18"/>
        <v>65.40821621133847</v>
      </c>
      <c r="P63" s="133"/>
      <c r="Q63" s="133"/>
      <c r="R63" s="133"/>
    </row>
    <row r="64" spans="1:18" x14ac:dyDescent="0.25">
      <c r="A64" s="138"/>
      <c r="B64" s="138"/>
      <c r="C64" s="139"/>
      <c r="D64" s="139"/>
      <c r="E64" s="40" t="s">
        <v>49</v>
      </c>
      <c r="F64" s="40" t="s">
        <v>50</v>
      </c>
      <c r="G64" s="158">
        <v>46197</v>
      </c>
      <c r="H64" s="151">
        <v>55079.965492069809</v>
      </c>
      <c r="I64" s="151">
        <v>55079.965492069809</v>
      </c>
      <c r="J64" s="151">
        <v>67654</v>
      </c>
      <c r="K64" s="151">
        <v>67654</v>
      </c>
      <c r="L64" s="151">
        <v>87654</v>
      </c>
      <c r="M64" s="151">
        <v>87654</v>
      </c>
      <c r="N64" s="151">
        <v>56225</v>
      </c>
      <c r="O64" s="165">
        <f t="shared" si="18"/>
        <v>64.144248978939927</v>
      </c>
      <c r="P64" s="133"/>
      <c r="Q64" s="133"/>
      <c r="R64" s="133"/>
    </row>
    <row r="65" spans="1:18" x14ac:dyDescent="0.25">
      <c r="A65" s="138"/>
      <c r="B65" s="138"/>
      <c r="C65" s="139"/>
      <c r="D65" s="139"/>
      <c r="E65" s="40" t="s">
        <v>68</v>
      </c>
      <c r="F65" s="40" t="s">
        <v>18</v>
      </c>
      <c r="G65" s="158">
        <v>113</v>
      </c>
      <c r="H65" s="151">
        <v>66.361404207313029</v>
      </c>
      <c r="I65" s="151">
        <v>66.361404207313029</v>
      </c>
      <c r="J65" s="151">
        <v>100</v>
      </c>
      <c r="K65" s="151">
        <v>100</v>
      </c>
      <c r="L65" s="151">
        <v>300</v>
      </c>
      <c r="M65" s="151">
        <v>300</v>
      </c>
      <c r="N65" s="151">
        <v>369.36</v>
      </c>
      <c r="O65" s="165">
        <f t="shared" si="18"/>
        <v>123.12</v>
      </c>
      <c r="P65" s="133"/>
      <c r="Q65" s="133"/>
      <c r="R65" s="133"/>
    </row>
    <row r="66" spans="1:18" x14ac:dyDescent="0.25">
      <c r="A66" s="138"/>
      <c r="B66" s="138"/>
      <c r="C66" s="139"/>
      <c r="D66" s="139"/>
      <c r="E66" s="40" t="s">
        <v>78</v>
      </c>
      <c r="F66" s="40" t="s">
        <v>79</v>
      </c>
      <c r="G66" s="158">
        <v>640</v>
      </c>
      <c r="H66" s="151">
        <v>597.25263786581718</v>
      </c>
      <c r="I66" s="151">
        <v>597.25263786581718</v>
      </c>
      <c r="J66" s="151">
        <v>597.25263786581718</v>
      </c>
      <c r="K66" s="151">
        <v>597.25263786581718</v>
      </c>
      <c r="L66" s="151">
        <v>700</v>
      </c>
      <c r="M66" s="151">
        <v>700</v>
      </c>
      <c r="N66" s="151">
        <v>1051.3</v>
      </c>
      <c r="O66" s="165">
        <f t="shared" si="18"/>
        <v>150.18571428571428</v>
      </c>
      <c r="P66" s="133"/>
      <c r="Q66" s="133"/>
      <c r="R66" s="133"/>
    </row>
    <row r="67" spans="1:18" x14ac:dyDescent="0.25">
      <c r="A67" s="138"/>
      <c r="B67" s="138">
        <v>32</v>
      </c>
      <c r="C67" s="139"/>
      <c r="D67" s="139"/>
      <c r="E67" s="40"/>
      <c r="F67" s="40" t="s">
        <v>29</v>
      </c>
      <c r="G67" s="149">
        <f>(SUM(G68,G82,G105,G137))</f>
        <v>104745</v>
      </c>
      <c r="H67" s="149">
        <f t="shared" ref="H67:L67" si="35">(SUM(H68,H82,H105,H134,H137))</f>
        <v>141877.7622934501</v>
      </c>
      <c r="I67" s="149">
        <f t="shared" si="35"/>
        <v>118587.29842723471</v>
      </c>
      <c r="J67" s="149">
        <f t="shared" si="35"/>
        <v>141096.35683323379</v>
      </c>
      <c r="K67" s="149">
        <f t="shared" si="35"/>
        <v>151959.06788240757</v>
      </c>
      <c r="L67" s="149">
        <f t="shared" si="35"/>
        <v>169088.97725131066</v>
      </c>
      <c r="M67" s="149">
        <f t="shared" ref="M67:N67" si="36">(SUM(M68,M82,M105,M134,M137))</f>
        <v>169088.97725131066</v>
      </c>
      <c r="N67" s="149">
        <f t="shared" si="36"/>
        <v>91947.35</v>
      </c>
      <c r="O67" s="165">
        <f t="shared" si="18"/>
        <v>54.378086315669229</v>
      </c>
      <c r="P67" s="133"/>
      <c r="Q67" s="133"/>
      <c r="R67" s="133"/>
    </row>
    <row r="68" spans="1:18" x14ac:dyDescent="0.25">
      <c r="A68" s="138"/>
      <c r="B68" s="138"/>
      <c r="C68" s="139">
        <v>321</v>
      </c>
      <c r="D68" s="139"/>
      <c r="E68" s="40"/>
      <c r="F68" s="40" t="s">
        <v>85</v>
      </c>
      <c r="G68" s="149">
        <f>(SUM(G69,G78))</f>
        <v>19310</v>
      </c>
      <c r="H68" s="149">
        <f t="shared" ref="H68:O68" si="37">(SUM(H69,H76,H78))</f>
        <v>34296.7681996151</v>
      </c>
      <c r="I68" s="149">
        <f t="shared" si="37"/>
        <v>41039.086867078113</v>
      </c>
      <c r="J68" s="149">
        <f t="shared" si="37"/>
        <v>42974.249317804766</v>
      </c>
      <c r="K68" s="149">
        <f t="shared" si="37"/>
        <v>43174.249317804766</v>
      </c>
      <c r="L68" s="149">
        <f t="shared" si="37"/>
        <v>44259.304042073134</v>
      </c>
      <c r="M68" s="149">
        <f t="shared" ref="M68" si="38">(SUM(M69,M76,M78))</f>
        <v>44259.304042073134</v>
      </c>
      <c r="N68" s="149">
        <f t="shared" si="37"/>
        <v>20534.34</v>
      </c>
      <c r="O68" s="165">
        <f t="shared" si="18"/>
        <v>46.395532971959852</v>
      </c>
      <c r="P68" s="133"/>
      <c r="Q68" s="133"/>
      <c r="R68" s="133"/>
    </row>
    <row r="69" spans="1:18" x14ac:dyDescent="0.25">
      <c r="A69" s="138"/>
      <c r="B69" s="138"/>
      <c r="C69" s="139"/>
      <c r="D69" s="139">
        <v>3211</v>
      </c>
      <c r="E69" s="40"/>
      <c r="F69" s="40" t="s">
        <v>86</v>
      </c>
      <c r="G69" s="149">
        <f>(SUM(G70:G71,G73))</f>
        <v>3502</v>
      </c>
      <c r="H69" s="149">
        <f t="shared" ref="H69:O69" si="39">(SUM(H70:H73))</f>
        <v>2682.195235251178</v>
      </c>
      <c r="I69" s="149">
        <f t="shared" si="39"/>
        <v>2682.195235251178</v>
      </c>
      <c r="J69" s="149">
        <f t="shared" si="39"/>
        <v>2797.6680841462608</v>
      </c>
      <c r="K69" s="149">
        <f t="shared" si="39"/>
        <v>2997.6680841462608</v>
      </c>
      <c r="L69" s="149">
        <f t="shared" ref="L69" si="40">(SUM(L70:L73))</f>
        <v>3963.6140420731303</v>
      </c>
      <c r="M69" s="149">
        <f t="shared" ref="M69" si="41">(SUM(M70:M73))</f>
        <v>3963.6140420731303</v>
      </c>
      <c r="N69" s="149">
        <f>(SUM(N70:N75))</f>
        <v>2930.27</v>
      </c>
      <c r="O69" s="165">
        <f t="shared" si="18"/>
        <v>73.929246614217519</v>
      </c>
      <c r="P69" s="133"/>
      <c r="Q69" s="133"/>
      <c r="R69" s="133"/>
    </row>
    <row r="70" spans="1:18" x14ac:dyDescent="0.25">
      <c r="A70" s="138"/>
      <c r="B70" s="138"/>
      <c r="C70" s="139"/>
      <c r="D70" s="139"/>
      <c r="E70" s="40" t="s">
        <v>64</v>
      </c>
      <c r="F70" s="40" t="s">
        <v>69</v>
      </c>
      <c r="G70" s="158">
        <v>1025</v>
      </c>
      <c r="H70" s="151">
        <v>1089.5215342756653</v>
      </c>
      <c r="I70" s="151">
        <v>1089.5215342756653</v>
      </c>
      <c r="J70" s="151">
        <v>1100</v>
      </c>
      <c r="K70" s="151">
        <v>1300</v>
      </c>
      <c r="L70" s="151">
        <v>1300</v>
      </c>
      <c r="M70" s="151">
        <v>1300</v>
      </c>
      <c r="N70" s="151">
        <v>966.67</v>
      </c>
      <c r="O70" s="165">
        <f t="shared" si="18"/>
        <v>74.359230769230763</v>
      </c>
      <c r="P70" s="133"/>
      <c r="Q70" s="133"/>
      <c r="R70" s="133"/>
    </row>
    <row r="71" spans="1:18" x14ac:dyDescent="0.25">
      <c r="A71" s="138"/>
      <c r="B71" s="138"/>
      <c r="C71" s="139"/>
      <c r="D71" s="139"/>
      <c r="E71" s="40" t="s">
        <v>54</v>
      </c>
      <c r="F71" s="40" t="s">
        <v>87</v>
      </c>
      <c r="G71" s="158">
        <v>690</v>
      </c>
      <c r="H71" s="151">
        <v>663.61404207313024</v>
      </c>
      <c r="I71" s="151">
        <v>663.61404207313024</v>
      </c>
      <c r="J71" s="151">
        <v>663.61404207313024</v>
      </c>
      <c r="K71" s="151">
        <v>663.61404207313024</v>
      </c>
      <c r="L71" s="151">
        <v>1000</v>
      </c>
      <c r="M71" s="151">
        <v>1000</v>
      </c>
      <c r="N71" s="151">
        <v>300</v>
      </c>
      <c r="O71" s="165">
        <f t="shared" si="18"/>
        <v>30</v>
      </c>
      <c r="P71" s="133"/>
      <c r="Q71" s="133"/>
      <c r="R71" s="133"/>
    </row>
    <row r="72" spans="1:18" x14ac:dyDescent="0.25">
      <c r="A72" s="138"/>
      <c r="B72" s="138"/>
      <c r="C72" s="139"/>
      <c r="D72" s="139"/>
      <c r="E72" s="40" t="s">
        <v>49</v>
      </c>
      <c r="F72" s="40" t="s">
        <v>50</v>
      </c>
      <c r="G72" s="151">
        <v>0</v>
      </c>
      <c r="H72" s="151">
        <v>663.61404207313024</v>
      </c>
      <c r="I72" s="151">
        <v>663.61404207313024</v>
      </c>
      <c r="J72" s="151">
        <v>663.61404207313024</v>
      </c>
      <c r="K72" s="151">
        <v>663.61404207313024</v>
      </c>
      <c r="L72" s="151">
        <v>663.61404207313024</v>
      </c>
      <c r="M72" s="151">
        <v>663.61404207313024</v>
      </c>
      <c r="N72" s="151">
        <v>0</v>
      </c>
      <c r="O72" s="165">
        <f t="shared" si="18"/>
        <v>0</v>
      </c>
      <c r="P72" s="133"/>
      <c r="Q72" s="133"/>
      <c r="R72" s="133"/>
    </row>
    <row r="73" spans="1:18" x14ac:dyDescent="0.25">
      <c r="A73" s="138"/>
      <c r="B73" s="138"/>
      <c r="C73" s="139"/>
      <c r="D73" s="139"/>
      <c r="E73" s="40" t="s">
        <v>56</v>
      </c>
      <c r="F73" s="40" t="s">
        <v>57</v>
      </c>
      <c r="G73" s="158">
        <v>1787</v>
      </c>
      <c r="H73" s="151">
        <v>265.44561682925212</v>
      </c>
      <c r="I73" s="151">
        <v>265.44561682925212</v>
      </c>
      <c r="J73" s="151">
        <v>370.44</v>
      </c>
      <c r="K73" s="151">
        <v>370.44</v>
      </c>
      <c r="L73" s="151">
        <v>1000</v>
      </c>
      <c r="M73" s="151">
        <v>1000</v>
      </c>
      <c r="N73" s="151">
        <v>1513.6</v>
      </c>
      <c r="O73" s="165">
        <f t="shared" si="18"/>
        <v>151.35999999999999</v>
      </c>
      <c r="P73" s="133"/>
      <c r="Q73" s="133"/>
      <c r="R73" s="133"/>
    </row>
    <row r="74" spans="1:18" x14ac:dyDescent="0.25">
      <c r="A74" s="138"/>
      <c r="B74" s="138"/>
      <c r="C74" s="139"/>
      <c r="D74" s="139"/>
      <c r="E74" s="206" t="s">
        <v>68</v>
      </c>
      <c r="F74" s="40" t="s">
        <v>18</v>
      </c>
      <c r="G74" s="158"/>
      <c r="H74" s="151"/>
      <c r="I74" s="151"/>
      <c r="J74" s="151"/>
      <c r="K74" s="151"/>
      <c r="L74" s="151"/>
      <c r="M74" s="151"/>
      <c r="N74" s="151">
        <v>39</v>
      </c>
      <c r="O74" s="165">
        <v>0</v>
      </c>
      <c r="P74" s="133"/>
      <c r="Q74" s="133"/>
      <c r="R74" s="133"/>
    </row>
    <row r="75" spans="1:18" x14ac:dyDescent="0.25">
      <c r="A75" s="138"/>
      <c r="B75" s="138"/>
      <c r="C75" s="139"/>
      <c r="D75" s="139"/>
      <c r="E75" s="40" t="s">
        <v>78</v>
      </c>
      <c r="F75" s="40" t="s">
        <v>79</v>
      </c>
      <c r="G75" s="158"/>
      <c r="H75" s="151"/>
      <c r="I75" s="151"/>
      <c r="J75" s="151"/>
      <c r="K75" s="151"/>
      <c r="L75" s="151"/>
      <c r="M75" s="151"/>
      <c r="N75" s="151">
        <v>111</v>
      </c>
      <c r="O75" s="165">
        <v>0</v>
      </c>
      <c r="P75" s="133"/>
      <c r="Q75" s="133"/>
      <c r="R75" s="133"/>
    </row>
    <row r="76" spans="1:18" x14ac:dyDescent="0.25">
      <c r="A76" s="138"/>
      <c r="B76" s="138"/>
      <c r="C76" s="139"/>
      <c r="D76" s="139">
        <v>3213</v>
      </c>
      <c r="E76" s="40" t="s">
        <v>44</v>
      </c>
      <c r="F76" s="40" t="s">
        <v>127</v>
      </c>
      <c r="G76" s="151">
        <v>0</v>
      </c>
      <c r="H76" s="149">
        <f t="shared" ref="H76:O76" si="42">(SUM(H77))</f>
        <v>663.61404207313024</v>
      </c>
      <c r="I76" s="149">
        <f t="shared" si="42"/>
        <v>663.61404207313024</v>
      </c>
      <c r="J76" s="149">
        <f t="shared" si="42"/>
        <v>664</v>
      </c>
      <c r="K76" s="149">
        <f t="shared" si="42"/>
        <v>664</v>
      </c>
      <c r="L76" s="149">
        <f t="shared" si="42"/>
        <v>664</v>
      </c>
      <c r="M76" s="149">
        <f t="shared" si="42"/>
        <v>664</v>
      </c>
      <c r="N76" s="149">
        <f t="shared" si="42"/>
        <v>0</v>
      </c>
      <c r="O76" s="165">
        <f t="shared" si="18"/>
        <v>0</v>
      </c>
      <c r="P76" s="133"/>
      <c r="Q76" s="133"/>
      <c r="R76" s="133"/>
    </row>
    <row r="77" spans="1:18" x14ac:dyDescent="0.25">
      <c r="A77" s="138"/>
      <c r="B77" s="138"/>
      <c r="C77" s="139"/>
      <c r="D77" s="139"/>
      <c r="E77" s="40" t="s">
        <v>49</v>
      </c>
      <c r="F77" s="40" t="s">
        <v>127</v>
      </c>
      <c r="G77" s="151">
        <v>0</v>
      </c>
      <c r="H77" s="151">
        <v>663.61404207313024</v>
      </c>
      <c r="I77" s="151">
        <v>663.61404207313024</v>
      </c>
      <c r="J77" s="151">
        <v>664</v>
      </c>
      <c r="K77" s="151">
        <v>664</v>
      </c>
      <c r="L77" s="151">
        <v>664</v>
      </c>
      <c r="M77" s="151">
        <v>664</v>
      </c>
      <c r="N77" s="151">
        <v>0</v>
      </c>
      <c r="O77" s="165">
        <f t="shared" si="18"/>
        <v>0</v>
      </c>
      <c r="P77" s="133"/>
      <c r="Q77" s="133"/>
      <c r="R77" s="133"/>
    </row>
    <row r="78" spans="1:18" x14ac:dyDescent="0.25">
      <c r="A78" s="138"/>
      <c r="B78" s="138"/>
      <c r="C78" s="139"/>
      <c r="D78" s="139">
        <v>3212</v>
      </c>
      <c r="E78" s="40"/>
      <c r="F78" s="40" t="s">
        <v>88</v>
      </c>
      <c r="G78" s="149">
        <f t="shared" ref="G78:O78" si="43">(SUM(G79:G81))</f>
        <v>15808</v>
      </c>
      <c r="H78" s="149">
        <f t="shared" si="43"/>
        <v>30950.958922290793</v>
      </c>
      <c r="I78" s="149">
        <f t="shared" si="43"/>
        <v>37693.277589753801</v>
      </c>
      <c r="J78" s="149">
        <f t="shared" si="43"/>
        <v>39512.581233658508</v>
      </c>
      <c r="K78" s="149">
        <f t="shared" ref="K78:M78" si="44">(SUM(K79:K81))</f>
        <v>39512.581233658508</v>
      </c>
      <c r="L78" s="149">
        <f t="shared" ref="L78" si="45">(SUM(L79:L81))</f>
        <v>39631.69</v>
      </c>
      <c r="M78" s="149">
        <f t="shared" si="44"/>
        <v>39631.69</v>
      </c>
      <c r="N78" s="149">
        <f t="shared" si="43"/>
        <v>17604.07</v>
      </c>
      <c r="O78" s="165">
        <f t="shared" si="18"/>
        <v>44.419175664726886</v>
      </c>
      <c r="P78" s="133"/>
      <c r="Q78" s="133"/>
      <c r="R78" s="133"/>
    </row>
    <row r="79" spans="1:18" x14ac:dyDescent="0.25">
      <c r="A79" s="138"/>
      <c r="B79" s="138"/>
      <c r="C79" s="139"/>
      <c r="D79" s="139"/>
      <c r="E79" s="40" t="s">
        <v>68</v>
      </c>
      <c r="F79" s="40" t="s">
        <v>18</v>
      </c>
      <c r="G79" s="158">
        <v>45</v>
      </c>
      <c r="H79" s="151">
        <v>92.905965890238235</v>
      </c>
      <c r="I79" s="151">
        <v>132.72280841462606</v>
      </c>
      <c r="J79" s="151">
        <v>132.72280841462606</v>
      </c>
      <c r="K79" s="151">
        <v>132.72280841462606</v>
      </c>
      <c r="L79" s="151">
        <v>200</v>
      </c>
      <c r="M79" s="151">
        <v>200</v>
      </c>
      <c r="N79" s="151">
        <v>163.08000000000001</v>
      </c>
      <c r="O79" s="165">
        <f t="shared" si="18"/>
        <v>81.540000000000006</v>
      </c>
      <c r="P79" s="133"/>
      <c r="Q79" s="133"/>
      <c r="R79" s="133"/>
    </row>
    <row r="80" spans="1:18" x14ac:dyDescent="0.25">
      <c r="A80" s="138"/>
      <c r="B80" s="138"/>
      <c r="C80" s="139"/>
      <c r="D80" s="139"/>
      <c r="E80" s="40" t="s">
        <v>78</v>
      </c>
      <c r="F80" s="40" t="s">
        <v>79</v>
      </c>
      <c r="G80" s="158">
        <v>257</v>
      </c>
      <c r="H80" s="151">
        <v>331.80702103656512</v>
      </c>
      <c r="I80" s="151">
        <v>398.16842524387812</v>
      </c>
      <c r="J80" s="151">
        <v>398.16842524387812</v>
      </c>
      <c r="K80" s="151">
        <v>398.16842524387812</v>
      </c>
      <c r="L80" s="151">
        <v>450</v>
      </c>
      <c r="M80" s="151">
        <v>450</v>
      </c>
      <c r="N80" s="151">
        <v>715.39</v>
      </c>
      <c r="O80" s="165">
        <f t="shared" si="18"/>
        <v>158.97555555555556</v>
      </c>
      <c r="P80" s="133"/>
      <c r="Q80" s="133"/>
      <c r="R80" s="133"/>
    </row>
    <row r="81" spans="1:18" x14ac:dyDescent="0.25">
      <c r="A81" s="138"/>
      <c r="B81" s="138"/>
      <c r="C81" s="139"/>
      <c r="D81" s="139"/>
      <c r="E81" s="40" t="s">
        <v>49</v>
      </c>
      <c r="F81" s="40" t="s">
        <v>50</v>
      </c>
      <c r="G81" s="158">
        <v>15506</v>
      </c>
      <c r="H81" s="151">
        <v>30526.24593536399</v>
      </c>
      <c r="I81" s="151">
        <v>37162.386356095296</v>
      </c>
      <c r="J81" s="151">
        <v>38981.69</v>
      </c>
      <c r="K81" s="151">
        <v>38981.69</v>
      </c>
      <c r="L81" s="151">
        <v>38981.69</v>
      </c>
      <c r="M81" s="151">
        <v>38981.69</v>
      </c>
      <c r="N81" s="151">
        <v>16725.599999999999</v>
      </c>
      <c r="O81" s="165">
        <f t="shared" si="18"/>
        <v>42.906297802891558</v>
      </c>
      <c r="P81" s="133"/>
      <c r="Q81" s="133"/>
      <c r="R81" s="133"/>
    </row>
    <row r="82" spans="1:18" x14ac:dyDescent="0.25">
      <c r="A82" s="138"/>
      <c r="B82" s="138"/>
      <c r="C82" s="139">
        <v>322</v>
      </c>
      <c r="D82" s="139"/>
      <c r="E82" s="40"/>
      <c r="F82" s="40" t="s">
        <v>89</v>
      </c>
      <c r="G82" s="149">
        <f>(SUM(G83,G88,G92,G95,G103))</f>
        <v>37696</v>
      </c>
      <c r="H82" s="149">
        <f t="shared" ref="H82:O82" si="46">(SUM(H83,H88,H92,H95,H99,H103))</f>
        <v>41078.63826398566</v>
      </c>
      <c r="I82" s="149">
        <f t="shared" si="46"/>
        <v>40735.018913000189</v>
      </c>
      <c r="J82" s="149">
        <f t="shared" si="46"/>
        <v>57528.939818169754</v>
      </c>
      <c r="K82" s="149">
        <f t="shared" si="46"/>
        <v>60956.816850487754</v>
      </c>
      <c r="L82" s="149">
        <f t="shared" si="46"/>
        <v>60956.816850487754</v>
      </c>
      <c r="M82" s="149">
        <f t="shared" ref="M82" si="47">(SUM(M83,M88,M92,M95,M99,M103))</f>
        <v>60956.816850487754</v>
      </c>
      <c r="N82" s="149">
        <f t="shared" si="46"/>
        <v>38070.879999999997</v>
      </c>
      <c r="O82" s="165">
        <f t="shared" si="18"/>
        <v>62.455492210786865</v>
      </c>
      <c r="P82" s="133"/>
      <c r="Q82" s="133"/>
      <c r="R82" s="133"/>
    </row>
    <row r="83" spans="1:18" x14ac:dyDescent="0.25">
      <c r="A83" s="138"/>
      <c r="B83" s="138"/>
      <c r="C83" s="139"/>
      <c r="D83" s="139">
        <v>3221</v>
      </c>
      <c r="E83" s="40"/>
      <c r="F83" s="40" t="s">
        <v>90</v>
      </c>
      <c r="G83" s="149">
        <f>(SUM(G84:G86))</f>
        <v>861</v>
      </c>
      <c r="H83" s="149">
        <f t="shared" ref="H83:O83" si="48">(SUM(H84:H87))</f>
        <v>4048.0456566460944</v>
      </c>
      <c r="I83" s="149">
        <f t="shared" si="48"/>
        <v>4048.0456566460944</v>
      </c>
      <c r="J83" s="149">
        <f t="shared" si="48"/>
        <v>3612.6956168292522</v>
      </c>
      <c r="K83" s="149">
        <f t="shared" si="48"/>
        <v>3612.6956168292522</v>
      </c>
      <c r="L83" s="149">
        <f t="shared" ref="L83" si="49">(SUM(L84:L87))</f>
        <v>3612.6956168292522</v>
      </c>
      <c r="M83" s="149">
        <f t="shared" ref="M83" si="50">(SUM(M84:M87))</f>
        <v>3612.6956168292522</v>
      </c>
      <c r="N83" s="149">
        <f t="shared" si="48"/>
        <v>1145.6199999999999</v>
      </c>
      <c r="O83" s="165">
        <f t="shared" si="18"/>
        <v>31.710947212471613</v>
      </c>
      <c r="P83" s="133"/>
      <c r="Q83" s="133"/>
      <c r="R83" s="133"/>
    </row>
    <row r="84" spans="1:18" x14ac:dyDescent="0.25">
      <c r="A84" s="138"/>
      <c r="B84" s="138"/>
      <c r="C84" s="139"/>
      <c r="D84" s="139"/>
      <c r="E84" s="40" t="s">
        <v>64</v>
      </c>
      <c r="F84" s="40" t="s">
        <v>69</v>
      </c>
      <c r="G84" s="158">
        <v>861</v>
      </c>
      <c r="H84" s="151">
        <v>2057.2035304267038</v>
      </c>
      <c r="I84" s="151">
        <v>2057.2035304267038</v>
      </c>
      <c r="J84" s="151">
        <v>2400</v>
      </c>
      <c r="K84" s="151">
        <v>2400</v>
      </c>
      <c r="L84" s="151">
        <v>2400</v>
      </c>
      <c r="M84" s="151">
        <v>2400</v>
      </c>
      <c r="N84" s="151">
        <v>1145.6199999999999</v>
      </c>
      <c r="O84" s="165">
        <f t="shared" si="18"/>
        <v>47.73416666666666</v>
      </c>
      <c r="P84" s="133"/>
      <c r="Q84" s="133"/>
      <c r="R84" s="133"/>
    </row>
    <row r="85" spans="1:18" x14ac:dyDescent="0.25">
      <c r="A85" s="138"/>
      <c r="B85" s="138"/>
      <c r="C85" s="139"/>
      <c r="D85" s="139"/>
      <c r="E85" s="40" t="s">
        <v>49</v>
      </c>
      <c r="F85" s="40" t="s">
        <v>50</v>
      </c>
      <c r="G85" s="151">
        <v>0</v>
      </c>
      <c r="H85" s="151">
        <v>1128.1438715243214</v>
      </c>
      <c r="I85" s="151">
        <v>1128.1438715243214</v>
      </c>
      <c r="J85" s="151">
        <v>500</v>
      </c>
      <c r="K85" s="151">
        <v>500</v>
      </c>
      <c r="L85" s="151">
        <v>500</v>
      </c>
      <c r="M85" s="151">
        <v>500</v>
      </c>
      <c r="N85" s="151">
        <v>0</v>
      </c>
      <c r="O85" s="165">
        <f t="shared" si="18"/>
        <v>0</v>
      </c>
      <c r="P85" s="133"/>
      <c r="Q85" s="133"/>
      <c r="R85" s="133"/>
    </row>
    <row r="86" spans="1:18" x14ac:dyDescent="0.25">
      <c r="A86" s="138"/>
      <c r="B86" s="138"/>
      <c r="C86" s="139"/>
      <c r="D86" s="139"/>
      <c r="E86" s="152" t="s">
        <v>56</v>
      </c>
      <c r="F86" s="40" t="s">
        <v>57</v>
      </c>
      <c r="G86" s="158">
        <v>0</v>
      </c>
      <c r="H86" s="151">
        <v>265.44561682925212</v>
      </c>
      <c r="I86" s="151">
        <v>265.44561682925212</v>
      </c>
      <c r="J86" s="151">
        <v>265.44561682925212</v>
      </c>
      <c r="K86" s="151">
        <v>265.44561682925212</v>
      </c>
      <c r="L86" s="151">
        <v>265.44561682925212</v>
      </c>
      <c r="M86" s="151">
        <v>265.44561682925212</v>
      </c>
      <c r="N86" s="151">
        <v>0</v>
      </c>
      <c r="O86" s="165">
        <f t="shared" si="18"/>
        <v>0</v>
      </c>
      <c r="P86" s="133"/>
      <c r="Q86" s="133"/>
      <c r="R86" s="133"/>
    </row>
    <row r="87" spans="1:18" x14ac:dyDescent="0.25">
      <c r="A87" s="138"/>
      <c r="B87" s="138"/>
      <c r="C87" s="139"/>
      <c r="D87" s="139"/>
      <c r="E87" s="152" t="s">
        <v>54</v>
      </c>
      <c r="F87" s="40" t="s">
        <v>87</v>
      </c>
      <c r="G87" s="151">
        <v>125</v>
      </c>
      <c r="H87" s="151">
        <v>597.25263786581718</v>
      </c>
      <c r="I87" s="151">
        <v>597.25263786581718</v>
      </c>
      <c r="J87" s="151">
        <v>447.25</v>
      </c>
      <c r="K87" s="151">
        <v>447.25</v>
      </c>
      <c r="L87" s="151">
        <v>447.25</v>
      </c>
      <c r="M87" s="151">
        <v>447.25</v>
      </c>
      <c r="N87" s="151">
        <v>0</v>
      </c>
      <c r="O87" s="165">
        <f t="shared" si="18"/>
        <v>0</v>
      </c>
      <c r="P87" s="133"/>
      <c r="Q87" s="133"/>
      <c r="R87" s="133"/>
    </row>
    <row r="88" spans="1:18" x14ac:dyDescent="0.25">
      <c r="A88" s="138"/>
      <c r="B88" s="138"/>
      <c r="C88" s="139"/>
      <c r="D88" s="139">
        <v>3222</v>
      </c>
      <c r="E88" s="40"/>
      <c r="F88" s="40" t="s">
        <v>91</v>
      </c>
      <c r="G88" s="149">
        <v>23325</v>
      </c>
      <c r="H88" s="149">
        <f t="shared" ref="H88:O88" si="51">(SUM(H89:H91))</f>
        <v>19636.074059327093</v>
      </c>
      <c r="I88" s="149">
        <f t="shared" si="51"/>
        <v>19636.206782135509</v>
      </c>
      <c r="J88" s="149">
        <f t="shared" si="51"/>
        <v>38391.266839206321</v>
      </c>
      <c r="K88" s="149">
        <f t="shared" si="51"/>
        <v>38190</v>
      </c>
      <c r="L88" s="149">
        <f t="shared" si="51"/>
        <v>38190</v>
      </c>
      <c r="M88" s="149">
        <f t="shared" ref="M88" si="52">(SUM(M89:M91))</f>
        <v>38190</v>
      </c>
      <c r="N88" s="149">
        <f t="shared" si="51"/>
        <v>23998.54</v>
      </c>
      <c r="O88" s="165">
        <f t="shared" si="18"/>
        <v>62.839853364755172</v>
      </c>
      <c r="P88" s="133"/>
      <c r="Q88" s="133"/>
      <c r="R88" s="133"/>
    </row>
    <row r="89" spans="1:18" x14ac:dyDescent="0.25">
      <c r="A89" s="138"/>
      <c r="B89" s="138"/>
      <c r="C89" s="139"/>
      <c r="D89" s="139"/>
      <c r="E89" s="40" t="s">
        <v>64</v>
      </c>
      <c r="F89" s="40" t="s">
        <v>69</v>
      </c>
      <c r="G89" s="158">
        <v>0</v>
      </c>
      <c r="H89" s="151">
        <v>391.26683920631757</v>
      </c>
      <c r="I89" s="151">
        <v>391.26683920631757</v>
      </c>
      <c r="J89" s="151">
        <v>391.26683920631757</v>
      </c>
      <c r="K89" s="151">
        <v>190</v>
      </c>
      <c r="L89" s="151">
        <v>190</v>
      </c>
      <c r="M89" s="151">
        <v>190</v>
      </c>
      <c r="N89" s="151">
        <v>0</v>
      </c>
      <c r="O89" s="165">
        <f t="shared" si="18"/>
        <v>0</v>
      </c>
      <c r="P89" s="133"/>
      <c r="Q89" s="133"/>
      <c r="R89" s="133"/>
    </row>
    <row r="90" spans="1:18" x14ac:dyDescent="0.25">
      <c r="A90" s="138"/>
      <c r="B90" s="138"/>
      <c r="C90" s="139"/>
      <c r="D90" s="139"/>
      <c r="E90" s="40" t="s">
        <v>54</v>
      </c>
      <c r="F90" s="40" t="s">
        <v>87</v>
      </c>
      <c r="G90" s="158">
        <v>4100</v>
      </c>
      <c r="H90" s="151">
        <v>15263.122967681995</v>
      </c>
      <c r="I90" s="151">
        <v>15263.122967681995</v>
      </c>
      <c r="J90" s="151">
        <v>8000</v>
      </c>
      <c r="K90" s="151">
        <v>8000</v>
      </c>
      <c r="L90" s="151">
        <v>8000</v>
      </c>
      <c r="M90" s="151">
        <v>8000</v>
      </c>
      <c r="N90" s="151">
        <v>4002.97</v>
      </c>
      <c r="O90" s="165">
        <f t="shared" si="18"/>
        <v>50.037124999999996</v>
      </c>
      <c r="P90" s="133"/>
      <c r="Q90" s="133"/>
      <c r="R90" s="133"/>
    </row>
    <row r="91" spans="1:18" x14ac:dyDescent="0.25">
      <c r="A91" s="138"/>
      <c r="B91" s="138"/>
      <c r="C91" s="139"/>
      <c r="D91" s="139"/>
      <c r="E91" s="40" t="s">
        <v>49</v>
      </c>
      <c r="F91" s="40" t="s">
        <v>50</v>
      </c>
      <c r="G91" s="151">
        <v>19226</v>
      </c>
      <c r="H91" s="151">
        <v>3981.6842524387812</v>
      </c>
      <c r="I91" s="151">
        <v>3981.8169752471958</v>
      </c>
      <c r="J91" s="151">
        <v>30000</v>
      </c>
      <c r="K91" s="151">
        <v>30000</v>
      </c>
      <c r="L91" s="151">
        <v>30000</v>
      </c>
      <c r="M91" s="151">
        <v>30000</v>
      </c>
      <c r="N91" s="151">
        <v>19995.57</v>
      </c>
      <c r="O91" s="165">
        <f t="shared" si="18"/>
        <v>66.651899999999998</v>
      </c>
      <c r="P91" s="133"/>
      <c r="Q91" s="133"/>
      <c r="R91" s="133"/>
    </row>
    <row r="92" spans="1:18" x14ac:dyDescent="0.25">
      <c r="A92" s="138"/>
      <c r="B92" s="138"/>
      <c r="C92" s="139"/>
      <c r="D92" s="139">
        <v>3223</v>
      </c>
      <c r="E92" s="40"/>
      <c r="F92" s="40" t="s">
        <v>92</v>
      </c>
      <c r="G92" s="149">
        <f>(SUM(G93+G94))</f>
        <v>12419</v>
      </c>
      <c r="H92" s="149">
        <f t="shared" ref="H92:O92" si="53">(SUM(H93:H94))</f>
        <v>12686.973256354104</v>
      </c>
      <c r="I92" s="149">
        <f t="shared" si="53"/>
        <v>12343.221182560223</v>
      </c>
      <c r="J92" s="149">
        <f t="shared" si="53"/>
        <v>11756.78</v>
      </c>
      <c r="K92" s="149">
        <f t="shared" si="53"/>
        <v>15657.78</v>
      </c>
      <c r="L92" s="149">
        <f t="shared" ref="L92" si="54">(SUM(L93:L94))</f>
        <v>15657.78</v>
      </c>
      <c r="M92" s="149">
        <f t="shared" ref="M92" si="55">(SUM(M93:M94))</f>
        <v>15657.78</v>
      </c>
      <c r="N92" s="149">
        <f t="shared" si="53"/>
        <v>12742.43</v>
      </c>
      <c r="O92" s="165">
        <f t="shared" si="18"/>
        <v>81.380821546860403</v>
      </c>
      <c r="P92" s="133"/>
      <c r="Q92" s="133"/>
      <c r="R92" s="133"/>
    </row>
    <row r="93" spans="1:18" x14ac:dyDescent="0.25">
      <c r="A93" s="138"/>
      <c r="B93" s="138"/>
      <c r="C93" s="139"/>
      <c r="D93" s="139"/>
      <c r="E93" s="40" t="s">
        <v>64</v>
      </c>
      <c r="F93" s="40" t="s">
        <v>69</v>
      </c>
      <c r="G93" s="158">
        <v>11100</v>
      </c>
      <c r="H93" s="151">
        <v>11625.190789037095</v>
      </c>
      <c r="I93" s="151">
        <v>11281.438715243214</v>
      </c>
      <c r="J93" s="151">
        <v>11100</v>
      </c>
      <c r="K93" s="151">
        <v>15001</v>
      </c>
      <c r="L93" s="151">
        <v>15001</v>
      </c>
      <c r="M93" s="151">
        <v>15001</v>
      </c>
      <c r="N93" s="151">
        <v>12742.43</v>
      </c>
      <c r="O93" s="165">
        <f t="shared" si="18"/>
        <v>84.943870408639427</v>
      </c>
      <c r="P93" s="133"/>
      <c r="Q93" s="133"/>
      <c r="R93" s="133"/>
    </row>
    <row r="94" spans="1:18" x14ac:dyDescent="0.25">
      <c r="A94" s="138"/>
      <c r="B94" s="138"/>
      <c r="C94" s="139"/>
      <c r="D94" s="139"/>
      <c r="E94" s="40" t="s">
        <v>56</v>
      </c>
      <c r="F94" s="40" t="s">
        <v>57</v>
      </c>
      <c r="G94" s="151">
        <v>1319</v>
      </c>
      <c r="H94" s="151">
        <v>1061.7824673170085</v>
      </c>
      <c r="I94" s="151">
        <v>1061.7824673170085</v>
      </c>
      <c r="J94" s="151">
        <v>656.78</v>
      </c>
      <c r="K94" s="151">
        <v>656.78</v>
      </c>
      <c r="L94" s="151">
        <v>656.78</v>
      </c>
      <c r="M94" s="151">
        <v>656.78</v>
      </c>
      <c r="N94" s="151">
        <v>0</v>
      </c>
      <c r="O94" s="165">
        <f t="shared" si="18"/>
        <v>0</v>
      </c>
      <c r="P94" s="133"/>
      <c r="Q94" s="133"/>
      <c r="R94" s="133"/>
    </row>
    <row r="95" spans="1:18" x14ac:dyDescent="0.25">
      <c r="A95" s="138"/>
      <c r="B95" s="138"/>
      <c r="C95" s="139"/>
      <c r="D95" s="139">
        <v>3224</v>
      </c>
      <c r="E95" s="40"/>
      <c r="F95" s="40" t="s">
        <v>93</v>
      </c>
      <c r="G95" s="149">
        <f t="shared" ref="G95:O95" si="56">(SUM(G96:G98))</f>
        <v>1091</v>
      </c>
      <c r="H95" s="149">
        <f t="shared" si="56"/>
        <v>3393.589488353573</v>
      </c>
      <c r="I95" s="149">
        <f t="shared" si="56"/>
        <v>3393.589488353573</v>
      </c>
      <c r="J95" s="149">
        <f t="shared" si="56"/>
        <v>2802.7473621341824</v>
      </c>
      <c r="K95" s="149">
        <f t="shared" ref="K95:M95" si="57">(SUM(K96:K98))</f>
        <v>2430.8912336585045</v>
      </c>
      <c r="L95" s="149">
        <f t="shared" ref="L95" si="58">(SUM(L96:L98))</f>
        <v>2430.8912336585045</v>
      </c>
      <c r="M95" s="149">
        <f t="shared" si="57"/>
        <v>2430.8912336585045</v>
      </c>
      <c r="N95" s="149">
        <f t="shared" si="56"/>
        <v>184.29</v>
      </c>
      <c r="O95" s="165">
        <f t="shared" si="18"/>
        <v>7.5811701259312425</v>
      </c>
      <c r="P95" s="133"/>
      <c r="Q95" s="133"/>
      <c r="R95" s="133"/>
    </row>
    <row r="96" spans="1:18" x14ac:dyDescent="0.25">
      <c r="A96" s="138"/>
      <c r="B96" s="138"/>
      <c r="C96" s="139"/>
      <c r="D96" s="139"/>
      <c r="E96" s="40" t="s">
        <v>64</v>
      </c>
      <c r="F96" s="40" t="s">
        <v>69</v>
      </c>
      <c r="G96" s="158">
        <v>842</v>
      </c>
      <c r="H96" s="151">
        <v>871.85612847567847</v>
      </c>
      <c r="I96" s="151">
        <v>871.85612847567847</v>
      </c>
      <c r="J96" s="151">
        <v>871.85612847567847</v>
      </c>
      <c r="K96" s="151">
        <v>500</v>
      </c>
      <c r="L96" s="151">
        <v>500</v>
      </c>
      <c r="M96" s="151">
        <v>500</v>
      </c>
      <c r="N96" s="151">
        <v>54.82</v>
      </c>
      <c r="O96" s="165">
        <f t="shared" si="18"/>
        <v>10.964</v>
      </c>
      <c r="P96" s="133"/>
      <c r="Q96" s="133"/>
      <c r="R96" s="133"/>
    </row>
    <row r="97" spans="1:18" x14ac:dyDescent="0.25">
      <c r="A97" s="138"/>
      <c r="B97" s="138"/>
      <c r="C97" s="139"/>
      <c r="D97" s="139"/>
      <c r="E97" s="40" t="s">
        <v>64</v>
      </c>
      <c r="F97" s="40" t="s">
        <v>69</v>
      </c>
      <c r="G97" s="151">
        <v>0</v>
      </c>
      <c r="H97" s="151">
        <v>1990.8421262193906</v>
      </c>
      <c r="I97" s="151">
        <v>1990.8421262193906</v>
      </c>
      <c r="J97" s="151">
        <v>1400</v>
      </c>
      <c r="K97" s="151">
        <v>1400</v>
      </c>
      <c r="L97" s="151">
        <v>1400</v>
      </c>
      <c r="M97" s="151">
        <v>1400</v>
      </c>
      <c r="N97" s="151">
        <v>0</v>
      </c>
      <c r="O97" s="165">
        <f t="shared" si="18"/>
        <v>0</v>
      </c>
      <c r="P97" s="133"/>
      <c r="Q97" s="133"/>
      <c r="R97" s="133"/>
    </row>
    <row r="98" spans="1:18" x14ac:dyDescent="0.25">
      <c r="A98" s="138"/>
      <c r="B98" s="138"/>
      <c r="C98" s="139"/>
      <c r="D98" s="139"/>
      <c r="E98" s="40" t="s">
        <v>56</v>
      </c>
      <c r="F98" s="40" t="s">
        <v>57</v>
      </c>
      <c r="G98" s="158">
        <v>249</v>
      </c>
      <c r="H98" s="151">
        <v>530.89123365850423</v>
      </c>
      <c r="I98" s="151">
        <v>530.89123365850423</v>
      </c>
      <c r="J98" s="151">
        <v>530.89123365850423</v>
      </c>
      <c r="K98" s="151">
        <v>530.89123365850423</v>
      </c>
      <c r="L98" s="151">
        <v>530.89123365850423</v>
      </c>
      <c r="M98" s="151">
        <v>530.89123365850423</v>
      </c>
      <c r="N98" s="151">
        <v>129.47</v>
      </c>
      <c r="O98" s="165">
        <f t="shared" si="18"/>
        <v>24.387292875</v>
      </c>
      <c r="P98" s="133"/>
      <c r="Q98" s="133"/>
      <c r="R98" s="133"/>
    </row>
    <row r="99" spans="1:18" x14ac:dyDescent="0.25">
      <c r="A99" s="138"/>
      <c r="B99" s="138"/>
      <c r="C99" s="139"/>
      <c r="D99" s="139">
        <v>3225</v>
      </c>
      <c r="E99" s="40"/>
      <c r="F99" s="40" t="s">
        <v>94</v>
      </c>
      <c r="G99" s="149">
        <f t="shared" ref="G99:O99" si="59">(SUM(G100:G102))</f>
        <v>242</v>
      </c>
      <c r="H99" s="149">
        <f t="shared" si="59"/>
        <v>1114.8715906828588</v>
      </c>
      <c r="I99" s="149">
        <f t="shared" si="59"/>
        <v>1114.8715906828588</v>
      </c>
      <c r="J99" s="149">
        <f t="shared" si="59"/>
        <v>665.45</v>
      </c>
      <c r="K99" s="149">
        <f t="shared" ref="K99:M99" si="60">(SUM(K100:K102))</f>
        <v>765.45</v>
      </c>
      <c r="L99" s="149">
        <f t="shared" ref="L99" si="61">(SUM(L100:L102))</f>
        <v>765.45</v>
      </c>
      <c r="M99" s="149">
        <f t="shared" si="60"/>
        <v>765.45</v>
      </c>
      <c r="N99" s="149">
        <f t="shared" si="59"/>
        <v>0</v>
      </c>
      <c r="O99" s="165">
        <f t="shared" si="18"/>
        <v>0</v>
      </c>
      <c r="P99" s="133"/>
      <c r="Q99" s="133"/>
      <c r="R99" s="133"/>
    </row>
    <row r="100" spans="1:18" x14ac:dyDescent="0.25">
      <c r="A100" s="138"/>
      <c r="B100" s="138"/>
      <c r="C100" s="139"/>
      <c r="D100" s="139"/>
      <c r="E100" s="40" t="s">
        <v>64</v>
      </c>
      <c r="F100" s="40" t="s">
        <v>69</v>
      </c>
      <c r="G100" s="158">
        <v>111</v>
      </c>
      <c r="H100" s="151">
        <v>132.72280841462606</v>
      </c>
      <c r="I100" s="151">
        <v>132.72280841462606</v>
      </c>
      <c r="J100" s="151">
        <v>300</v>
      </c>
      <c r="K100" s="151">
        <v>400</v>
      </c>
      <c r="L100" s="151">
        <v>400</v>
      </c>
      <c r="M100" s="151">
        <v>400</v>
      </c>
      <c r="N100" s="151">
        <v>0</v>
      </c>
      <c r="O100" s="165">
        <f t="shared" si="18"/>
        <v>0</v>
      </c>
      <c r="P100" s="133"/>
      <c r="Q100" s="133"/>
      <c r="R100" s="133"/>
    </row>
    <row r="101" spans="1:18" x14ac:dyDescent="0.25">
      <c r="A101" s="138"/>
      <c r="B101" s="138"/>
      <c r="C101" s="139"/>
      <c r="D101" s="139"/>
      <c r="E101" s="40" t="s">
        <v>56</v>
      </c>
      <c r="F101" s="40" t="s">
        <v>57</v>
      </c>
      <c r="G101" s="151">
        <v>131</v>
      </c>
      <c r="H101" s="151">
        <v>265.44561682925212</v>
      </c>
      <c r="I101" s="151">
        <v>265.44561682925212</v>
      </c>
      <c r="J101" s="151">
        <v>365.45</v>
      </c>
      <c r="K101" s="151">
        <v>365.45</v>
      </c>
      <c r="L101" s="151">
        <v>365.45</v>
      </c>
      <c r="M101" s="151">
        <v>365.45</v>
      </c>
      <c r="N101" s="151">
        <v>0</v>
      </c>
      <c r="O101" s="165">
        <f t="shared" si="18"/>
        <v>0</v>
      </c>
      <c r="P101" s="133"/>
      <c r="Q101" s="133"/>
      <c r="R101" s="133"/>
    </row>
    <row r="102" spans="1:18" x14ac:dyDescent="0.25">
      <c r="A102" s="138"/>
      <c r="B102" s="138"/>
      <c r="C102" s="139"/>
      <c r="D102" s="139"/>
      <c r="E102" s="40" t="s">
        <v>68</v>
      </c>
      <c r="F102" s="40" t="s">
        <v>18</v>
      </c>
      <c r="G102" s="158">
        <v>0</v>
      </c>
      <c r="H102" s="151">
        <v>716.7031654389807</v>
      </c>
      <c r="I102" s="151">
        <v>716.7031654389807</v>
      </c>
      <c r="J102" s="151">
        <v>0</v>
      </c>
      <c r="K102" s="151">
        <v>0</v>
      </c>
      <c r="L102" s="151">
        <v>0</v>
      </c>
      <c r="M102" s="151">
        <v>0</v>
      </c>
      <c r="N102" s="151">
        <v>0</v>
      </c>
      <c r="O102" s="165">
        <v>0</v>
      </c>
      <c r="P102" s="133"/>
      <c r="Q102" s="133"/>
      <c r="R102" s="133"/>
    </row>
    <row r="103" spans="1:18" x14ac:dyDescent="0.25">
      <c r="A103" s="138"/>
      <c r="B103" s="138"/>
      <c r="C103" s="139"/>
      <c r="D103" s="139">
        <v>3227</v>
      </c>
      <c r="E103" s="40"/>
      <c r="F103" s="40" t="s">
        <v>95</v>
      </c>
      <c r="G103" s="149">
        <f t="shared" ref="G103:O103" si="62">(SUM(G104))</f>
        <v>0</v>
      </c>
      <c r="H103" s="149">
        <f t="shared" si="62"/>
        <v>199.08421262193906</v>
      </c>
      <c r="I103" s="149">
        <f t="shared" si="62"/>
        <v>199.08421262193906</v>
      </c>
      <c r="J103" s="149">
        <f t="shared" si="62"/>
        <v>300</v>
      </c>
      <c r="K103" s="149">
        <f t="shared" si="62"/>
        <v>300</v>
      </c>
      <c r="L103" s="149">
        <f t="shared" si="62"/>
        <v>300</v>
      </c>
      <c r="M103" s="149">
        <f t="shared" si="62"/>
        <v>300</v>
      </c>
      <c r="N103" s="149">
        <f t="shared" si="62"/>
        <v>0</v>
      </c>
      <c r="O103" s="165">
        <f t="shared" si="18"/>
        <v>0</v>
      </c>
      <c r="P103" s="133"/>
      <c r="Q103" s="133"/>
      <c r="R103" s="133"/>
    </row>
    <row r="104" spans="1:18" x14ac:dyDescent="0.25">
      <c r="A104" s="138"/>
      <c r="B104" s="138"/>
      <c r="C104" s="139"/>
      <c r="D104" s="139"/>
      <c r="E104" s="40" t="s">
        <v>64</v>
      </c>
      <c r="F104" s="40" t="s">
        <v>69</v>
      </c>
      <c r="G104" s="158">
        <v>0</v>
      </c>
      <c r="H104" s="151">
        <v>199.08421262193906</v>
      </c>
      <c r="I104" s="151">
        <v>199.08421262193906</v>
      </c>
      <c r="J104" s="151">
        <v>300</v>
      </c>
      <c r="K104" s="151">
        <v>300</v>
      </c>
      <c r="L104" s="151">
        <v>300</v>
      </c>
      <c r="M104" s="151">
        <v>300</v>
      </c>
      <c r="N104" s="151">
        <v>0</v>
      </c>
      <c r="O104" s="165">
        <f t="shared" si="18"/>
        <v>0</v>
      </c>
      <c r="P104" s="133"/>
      <c r="Q104" s="133"/>
      <c r="R104" s="133"/>
    </row>
    <row r="105" spans="1:18" x14ac:dyDescent="0.25">
      <c r="A105" s="138"/>
      <c r="B105" s="138"/>
      <c r="C105" s="139">
        <v>323</v>
      </c>
      <c r="D105" s="139"/>
      <c r="E105" s="40"/>
      <c r="F105" s="40" t="s">
        <v>96</v>
      </c>
      <c r="G105" s="149">
        <f>(SUM(G106,G109,G114,G117,G120,G123,G128))</f>
        <v>25048</v>
      </c>
      <c r="H105" s="149">
        <f t="shared" ref="H105:O105" si="63">(SUM(H106,H109,H114,H117,H120,H123,H126,H128))</f>
        <v>51563.740128741119</v>
      </c>
      <c r="I105" s="149">
        <f t="shared" si="63"/>
        <v>23242.816377994557</v>
      </c>
      <c r="J105" s="149">
        <f t="shared" si="63"/>
        <v>23627.996418475013</v>
      </c>
      <c r="K105" s="149">
        <f t="shared" si="63"/>
        <v>23980.943780609196</v>
      </c>
      <c r="L105" s="149">
        <f t="shared" si="63"/>
        <v>33214.071233658506</v>
      </c>
      <c r="M105" s="149">
        <f t="shared" ref="M105" si="64">(SUM(M106,M109,M114,M117,M120,M123,M126,M128))</f>
        <v>33214.071233658506</v>
      </c>
      <c r="N105" s="149">
        <f t="shared" si="63"/>
        <v>22558.799999999999</v>
      </c>
      <c r="O105" s="165">
        <f t="shared" si="18"/>
        <v>67.919406330228327</v>
      </c>
      <c r="P105" s="133"/>
      <c r="Q105" s="133"/>
      <c r="R105" s="133"/>
    </row>
    <row r="106" spans="1:18" x14ac:dyDescent="0.25">
      <c r="A106" s="138"/>
      <c r="B106" s="138"/>
      <c r="C106" s="139"/>
      <c r="D106" s="139">
        <v>3231</v>
      </c>
      <c r="E106" s="40"/>
      <c r="F106" s="40" t="s">
        <v>97</v>
      </c>
      <c r="G106" s="149">
        <f t="shared" ref="G106:K106" si="65">(SUM(G107))</f>
        <v>468</v>
      </c>
      <c r="H106" s="149">
        <f t="shared" si="65"/>
        <v>729.97544628044329</v>
      </c>
      <c r="I106" s="149">
        <f t="shared" si="65"/>
        <v>796.33685048775624</v>
      </c>
      <c r="J106" s="149">
        <f t="shared" si="65"/>
        <v>979.08</v>
      </c>
      <c r="K106" s="149">
        <f t="shared" si="65"/>
        <v>980</v>
      </c>
      <c r="L106" s="149">
        <f>(SUM(L107:L108))</f>
        <v>1080</v>
      </c>
      <c r="M106" s="149">
        <f>(SUM(M107:M108))</f>
        <v>1080</v>
      </c>
      <c r="N106" s="149">
        <v>1080</v>
      </c>
      <c r="O106" s="165">
        <f t="shared" si="18"/>
        <v>100</v>
      </c>
      <c r="P106" s="133"/>
      <c r="Q106" s="133"/>
      <c r="R106" s="133"/>
    </row>
    <row r="107" spans="1:18" x14ac:dyDescent="0.25">
      <c r="A107" s="138"/>
      <c r="B107" s="138"/>
      <c r="C107" s="139"/>
      <c r="D107" s="139"/>
      <c r="E107" s="40" t="s">
        <v>64</v>
      </c>
      <c r="F107" s="40" t="s">
        <v>69</v>
      </c>
      <c r="G107" s="158">
        <v>468</v>
      </c>
      <c r="H107" s="151">
        <v>729.97544628044329</v>
      </c>
      <c r="I107" s="151">
        <v>796.33685048775624</v>
      </c>
      <c r="J107" s="151">
        <v>979.08</v>
      </c>
      <c r="K107" s="151">
        <v>980</v>
      </c>
      <c r="L107" s="151">
        <v>980</v>
      </c>
      <c r="M107" s="151">
        <v>980</v>
      </c>
      <c r="N107" s="151">
        <v>532.9</v>
      </c>
      <c r="O107" s="165">
        <f t="shared" si="18"/>
        <v>54.377551020408163</v>
      </c>
      <c r="P107" s="133"/>
      <c r="Q107" s="133"/>
      <c r="R107" s="133"/>
    </row>
    <row r="108" spans="1:18" x14ac:dyDescent="0.25">
      <c r="A108" s="138"/>
      <c r="B108" s="138"/>
      <c r="C108" s="139"/>
      <c r="D108" s="139"/>
      <c r="E108" s="152" t="s">
        <v>56</v>
      </c>
      <c r="F108" s="40" t="s">
        <v>57</v>
      </c>
      <c r="G108" s="158">
        <v>7</v>
      </c>
      <c r="H108" s="151"/>
      <c r="I108" s="151"/>
      <c r="J108" s="151"/>
      <c r="K108" s="151"/>
      <c r="L108" s="151">
        <v>100</v>
      </c>
      <c r="M108" s="151">
        <v>100</v>
      </c>
      <c r="N108" s="151">
        <v>0</v>
      </c>
      <c r="O108" s="165">
        <f t="shared" si="18"/>
        <v>0</v>
      </c>
      <c r="P108" s="133"/>
      <c r="Q108" s="133"/>
      <c r="R108" s="133"/>
    </row>
    <row r="109" spans="1:18" x14ac:dyDescent="0.25">
      <c r="A109" s="138"/>
      <c r="B109" s="138"/>
      <c r="C109" s="139"/>
      <c r="D109" s="139">
        <v>3232</v>
      </c>
      <c r="E109" s="40" t="s">
        <v>44</v>
      </c>
      <c r="F109" s="40" t="s">
        <v>98</v>
      </c>
      <c r="G109" s="149">
        <f>(SUM(G110:G112:G113))</f>
        <v>4417</v>
      </c>
      <c r="H109" s="149">
        <f t="shared" ref="H109:O109" si="66">(SUM(H110:H113))</f>
        <v>27852.810405468179</v>
      </c>
      <c r="I109" s="149">
        <f t="shared" si="66"/>
        <v>5922.4898798858585</v>
      </c>
      <c r="J109" s="149">
        <f t="shared" si="66"/>
        <v>6147.5752757316341</v>
      </c>
      <c r="K109" s="149">
        <f t="shared" si="66"/>
        <v>6238.5752757316341</v>
      </c>
      <c r="L109" s="149">
        <f t="shared" ref="L109" si="67">(SUM(L110:L113))</f>
        <v>6404.1799999999994</v>
      </c>
      <c r="M109" s="149">
        <f t="shared" ref="M109" si="68">(SUM(M110:M113))</f>
        <v>6404.1799999999994</v>
      </c>
      <c r="N109" s="149">
        <f t="shared" si="66"/>
        <v>11296.58</v>
      </c>
      <c r="O109" s="165">
        <f t="shared" si="18"/>
        <v>176.39385526328118</v>
      </c>
      <c r="P109" s="133"/>
      <c r="Q109" s="133"/>
      <c r="R109" s="133"/>
    </row>
    <row r="110" spans="1:18" x14ac:dyDescent="0.25">
      <c r="A110" s="138"/>
      <c r="B110" s="138"/>
      <c r="C110" s="139"/>
      <c r="D110" s="139"/>
      <c r="E110" s="40" t="s">
        <v>64</v>
      </c>
      <c r="F110" s="40" t="s">
        <v>69</v>
      </c>
      <c r="G110" s="158">
        <v>998</v>
      </c>
      <c r="H110" s="151">
        <v>3431.8136571769855</v>
      </c>
      <c r="I110" s="151">
        <v>3400.756520007963</v>
      </c>
      <c r="J110" s="151">
        <v>3981</v>
      </c>
      <c r="K110" s="151">
        <v>4072</v>
      </c>
      <c r="L110" s="151">
        <v>4072</v>
      </c>
      <c r="M110" s="151">
        <v>4072</v>
      </c>
      <c r="N110" s="151">
        <v>494</v>
      </c>
      <c r="O110" s="165">
        <f t="shared" si="18"/>
        <v>12.131630648330059</v>
      </c>
      <c r="P110" s="133"/>
      <c r="Q110" s="133"/>
      <c r="R110" s="133"/>
    </row>
    <row r="111" spans="1:18" x14ac:dyDescent="0.25">
      <c r="A111" s="138"/>
      <c r="B111" s="138"/>
      <c r="C111" s="139"/>
      <c r="D111" s="139"/>
      <c r="E111" s="40" t="s">
        <v>68</v>
      </c>
      <c r="F111" s="40" t="s">
        <v>18</v>
      </c>
      <c r="G111" s="158">
        <v>3419</v>
      </c>
      <c r="H111" s="151">
        <v>22562.877430486427</v>
      </c>
      <c r="I111" s="151">
        <v>663.61404207313024</v>
      </c>
      <c r="J111" s="151">
        <v>663.61404207313024</v>
      </c>
      <c r="K111" s="151">
        <v>663.61404207313024</v>
      </c>
      <c r="L111" s="151">
        <v>1260.1099999999999</v>
      </c>
      <c r="M111" s="151">
        <v>1260.1099999999999</v>
      </c>
      <c r="N111" s="151">
        <v>10661.25</v>
      </c>
      <c r="O111" s="165">
        <f t="shared" ref="O111:O174" si="69">N111/M111*100</f>
        <v>846.05709025402552</v>
      </c>
      <c r="P111" s="133"/>
      <c r="Q111" s="133"/>
      <c r="R111" s="133"/>
    </row>
    <row r="112" spans="1:18" x14ac:dyDescent="0.25">
      <c r="A112" s="138"/>
      <c r="B112" s="138"/>
      <c r="C112" s="139"/>
      <c r="D112" s="139"/>
      <c r="E112" s="40" t="s">
        <v>49</v>
      </c>
      <c r="F112" s="40" t="s">
        <v>50</v>
      </c>
      <c r="G112" s="151">
        <v>0</v>
      </c>
      <c r="H112" s="151">
        <v>1327.2280841462605</v>
      </c>
      <c r="I112" s="151">
        <v>1327.2280841462605</v>
      </c>
      <c r="J112" s="151">
        <v>972.07</v>
      </c>
      <c r="K112" s="151">
        <v>972.07</v>
      </c>
      <c r="L112" s="151">
        <v>972.07</v>
      </c>
      <c r="M112" s="151">
        <v>972.07</v>
      </c>
      <c r="N112" s="151">
        <v>0</v>
      </c>
      <c r="O112" s="165">
        <f t="shared" si="69"/>
        <v>0</v>
      </c>
      <c r="P112" s="133"/>
      <c r="Q112" s="133"/>
      <c r="R112" s="133"/>
    </row>
    <row r="113" spans="1:18" x14ac:dyDescent="0.25">
      <c r="A113" s="138"/>
      <c r="B113" s="138"/>
      <c r="C113" s="139"/>
      <c r="D113" s="139"/>
      <c r="E113" s="40" t="s">
        <v>56</v>
      </c>
      <c r="F113" s="40" t="s">
        <v>57</v>
      </c>
      <c r="G113" s="151">
        <v>0</v>
      </c>
      <c r="H113" s="151">
        <v>530.89123365850423</v>
      </c>
      <c r="I113" s="151">
        <v>530.89123365850423</v>
      </c>
      <c r="J113" s="151">
        <v>530.89123365850423</v>
      </c>
      <c r="K113" s="151">
        <v>530.89123365850423</v>
      </c>
      <c r="L113" s="151">
        <v>100</v>
      </c>
      <c r="M113" s="151">
        <v>100</v>
      </c>
      <c r="N113" s="151">
        <v>141.33000000000001</v>
      </c>
      <c r="O113" s="165">
        <f t="shared" si="69"/>
        <v>141.33000000000001</v>
      </c>
      <c r="P113" s="133"/>
      <c r="Q113" s="133"/>
      <c r="R113" s="133"/>
    </row>
    <row r="114" spans="1:18" x14ac:dyDescent="0.25">
      <c r="A114" s="138"/>
      <c r="B114" s="138"/>
      <c r="C114" s="139"/>
      <c r="D114" s="139">
        <v>3233</v>
      </c>
      <c r="E114" s="40" t="s">
        <v>44</v>
      </c>
      <c r="F114" s="40" t="s">
        <v>100</v>
      </c>
      <c r="G114" s="149">
        <f t="shared" ref="G114:I114" si="70">(SUM(G115))</f>
        <v>0</v>
      </c>
      <c r="H114" s="149">
        <f t="shared" si="70"/>
        <v>66.361404207313029</v>
      </c>
      <c r="I114" s="149">
        <f t="shared" si="70"/>
        <v>66.361404207313029</v>
      </c>
      <c r="J114" s="149">
        <f>(SUM(J115:J116))</f>
        <v>66</v>
      </c>
      <c r="K114" s="149">
        <f>(SUM(K115:K116))</f>
        <v>60</v>
      </c>
      <c r="L114" s="149">
        <f>(SUM(L115:L116))</f>
        <v>60</v>
      </c>
      <c r="M114" s="149">
        <f>(SUM(M115:M116))</f>
        <v>60</v>
      </c>
      <c r="N114" s="149">
        <v>60</v>
      </c>
      <c r="O114" s="165">
        <f t="shared" si="69"/>
        <v>100</v>
      </c>
      <c r="P114" s="133"/>
      <c r="Q114" s="133"/>
      <c r="R114" s="133"/>
    </row>
    <row r="115" spans="1:18" x14ac:dyDescent="0.25">
      <c r="A115" s="138"/>
      <c r="B115" s="138"/>
      <c r="C115" s="139"/>
      <c r="D115" s="139"/>
      <c r="E115" s="40" t="s">
        <v>56</v>
      </c>
      <c r="F115" s="40" t="s">
        <v>57</v>
      </c>
      <c r="G115" s="151">
        <v>0</v>
      </c>
      <c r="H115" s="151">
        <v>66.361404207313029</v>
      </c>
      <c r="I115" s="151">
        <v>66.361404207313029</v>
      </c>
      <c r="J115" s="151">
        <v>0</v>
      </c>
      <c r="K115" s="151">
        <v>0</v>
      </c>
      <c r="L115" s="151">
        <v>0</v>
      </c>
      <c r="M115" s="151">
        <v>0</v>
      </c>
      <c r="N115" s="151">
        <v>0</v>
      </c>
      <c r="O115" s="165">
        <v>0</v>
      </c>
      <c r="P115" s="133"/>
      <c r="Q115" s="133"/>
      <c r="R115" s="133"/>
    </row>
    <row r="116" spans="1:18" x14ac:dyDescent="0.25">
      <c r="A116" s="138"/>
      <c r="B116" s="138"/>
      <c r="C116" s="139"/>
      <c r="D116" s="139"/>
      <c r="E116" s="40" t="s">
        <v>64</v>
      </c>
      <c r="F116" s="40" t="s">
        <v>69</v>
      </c>
      <c r="G116" s="151"/>
      <c r="H116" s="151"/>
      <c r="I116" s="151"/>
      <c r="J116" s="151">
        <v>66</v>
      </c>
      <c r="K116" s="151">
        <v>60</v>
      </c>
      <c r="L116" s="151">
        <v>60</v>
      </c>
      <c r="M116" s="151">
        <v>60</v>
      </c>
      <c r="N116" s="151">
        <v>0</v>
      </c>
      <c r="O116" s="165">
        <f t="shared" si="69"/>
        <v>0</v>
      </c>
      <c r="P116" s="133"/>
      <c r="Q116" s="133"/>
      <c r="R116" s="133"/>
    </row>
    <row r="117" spans="1:18" x14ac:dyDescent="0.25">
      <c r="A117" s="138"/>
      <c r="B117" s="138"/>
      <c r="C117" s="139"/>
      <c r="D117" s="139">
        <v>3234</v>
      </c>
      <c r="E117" s="40"/>
      <c r="F117" s="40" t="s">
        <v>101</v>
      </c>
      <c r="G117" s="149">
        <f t="shared" ref="G117:K117" si="71">(SUM(G118))</f>
        <v>2176</v>
      </c>
      <c r="H117" s="149">
        <f t="shared" si="71"/>
        <v>2057.2035304267038</v>
      </c>
      <c r="I117" s="149">
        <f t="shared" si="71"/>
        <v>2057.2035304267038</v>
      </c>
      <c r="J117" s="149">
        <f t="shared" si="71"/>
        <v>2800</v>
      </c>
      <c r="K117" s="149">
        <f t="shared" si="71"/>
        <v>3100</v>
      </c>
      <c r="L117" s="149">
        <f>(SUM(L118:L119))</f>
        <v>3200</v>
      </c>
      <c r="M117" s="149">
        <f>(SUM(M118:M119))</f>
        <v>3200</v>
      </c>
      <c r="N117" s="149">
        <f>(SUM(N118:N119))</f>
        <v>2015.42</v>
      </c>
      <c r="O117" s="165">
        <f t="shared" si="69"/>
        <v>62.981874999999995</v>
      </c>
      <c r="P117" s="133"/>
      <c r="Q117" s="133"/>
      <c r="R117" s="133"/>
    </row>
    <row r="118" spans="1:18" x14ac:dyDescent="0.25">
      <c r="A118" s="138"/>
      <c r="B118" s="138"/>
      <c r="C118" s="139"/>
      <c r="D118" s="139"/>
      <c r="E118" s="40" t="s">
        <v>64</v>
      </c>
      <c r="F118" s="40" t="s">
        <v>69</v>
      </c>
      <c r="G118" s="158">
        <v>2176</v>
      </c>
      <c r="H118" s="151">
        <v>2057.2035304267038</v>
      </c>
      <c r="I118" s="151">
        <v>2057.2035304267038</v>
      </c>
      <c r="J118" s="151">
        <v>2800</v>
      </c>
      <c r="K118" s="151">
        <v>3100</v>
      </c>
      <c r="L118" s="151">
        <v>3100</v>
      </c>
      <c r="M118" s="151">
        <v>3100</v>
      </c>
      <c r="N118" s="151">
        <v>2015.42</v>
      </c>
      <c r="O118" s="165">
        <f t="shared" si="69"/>
        <v>65.013548387096776</v>
      </c>
      <c r="P118" s="133"/>
      <c r="Q118" s="133"/>
      <c r="R118" s="133"/>
    </row>
    <row r="119" spans="1:18" x14ac:dyDescent="0.25">
      <c r="A119" s="138"/>
      <c r="B119" s="138"/>
      <c r="C119" s="139"/>
      <c r="D119" s="139"/>
      <c r="E119" s="40" t="s">
        <v>56</v>
      </c>
      <c r="F119" s="40" t="s">
        <v>57</v>
      </c>
      <c r="G119" s="158"/>
      <c r="H119" s="151"/>
      <c r="I119" s="151"/>
      <c r="J119" s="151"/>
      <c r="K119" s="151"/>
      <c r="L119" s="151">
        <v>100</v>
      </c>
      <c r="M119" s="151">
        <v>100</v>
      </c>
      <c r="N119" s="151">
        <v>0</v>
      </c>
      <c r="O119" s="165">
        <f t="shared" si="69"/>
        <v>0</v>
      </c>
      <c r="P119" s="133"/>
      <c r="Q119" s="133"/>
      <c r="R119" s="133"/>
    </row>
    <row r="120" spans="1:18" x14ac:dyDescent="0.25">
      <c r="A120" s="138"/>
      <c r="B120" s="138"/>
      <c r="C120" s="139"/>
      <c r="D120" s="139">
        <v>3236</v>
      </c>
      <c r="E120" s="40"/>
      <c r="F120" s="40" t="s">
        <v>102</v>
      </c>
      <c r="G120" s="149">
        <f t="shared" ref="G120:O120" si="72">(SUM(G121:G122))</f>
        <v>59</v>
      </c>
      <c r="H120" s="149">
        <f t="shared" si="72"/>
        <v>484.43825071338506</v>
      </c>
      <c r="I120" s="149">
        <f t="shared" si="72"/>
        <v>663.61404207313024</v>
      </c>
      <c r="J120" s="149">
        <f t="shared" si="72"/>
        <v>1200</v>
      </c>
      <c r="K120" s="149">
        <f t="shared" ref="K120:M120" si="73">(SUM(K121:K122))</f>
        <v>1300</v>
      </c>
      <c r="L120" s="149">
        <f t="shared" ref="L120" si="74">(SUM(L121:L122))</f>
        <v>1300</v>
      </c>
      <c r="M120" s="149">
        <f t="shared" si="73"/>
        <v>1300</v>
      </c>
      <c r="N120" s="149">
        <f t="shared" si="72"/>
        <v>0</v>
      </c>
      <c r="O120" s="165">
        <f t="shared" si="69"/>
        <v>0</v>
      </c>
      <c r="P120" s="133"/>
      <c r="Q120" s="133"/>
      <c r="R120" s="133"/>
    </row>
    <row r="121" spans="1:18" x14ac:dyDescent="0.25">
      <c r="A121" s="138"/>
      <c r="B121" s="138"/>
      <c r="C121" s="139"/>
      <c r="D121" s="139"/>
      <c r="E121" s="40" t="s">
        <v>64</v>
      </c>
      <c r="F121" s="40" t="s">
        <v>69</v>
      </c>
      <c r="G121" s="158">
        <v>59</v>
      </c>
      <c r="H121" s="151">
        <v>484.43825071338506</v>
      </c>
      <c r="I121" s="151">
        <v>663.61404207313024</v>
      </c>
      <c r="J121" s="151">
        <v>1200</v>
      </c>
      <c r="K121" s="151">
        <v>1300</v>
      </c>
      <c r="L121" s="151">
        <v>1300</v>
      </c>
      <c r="M121" s="151">
        <v>1300</v>
      </c>
      <c r="N121" s="151">
        <v>0</v>
      </c>
      <c r="O121" s="165">
        <f t="shared" si="69"/>
        <v>0</v>
      </c>
      <c r="P121" s="133"/>
      <c r="Q121" s="133"/>
      <c r="R121" s="133"/>
    </row>
    <row r="122" spans="1:18" x14ac:dyDescent="0.25">
      <c r="A122" s="138"/>
      <c r="B122" s="138"/>
      <c r="C122" s="139"/>
      <c r="D122" s="139"/>
      <c r="E122" s="40" t="s">
        <v>49</v>
      </c>
      <c r="F122" s="40" t="s">
        <v>106</v>
      </c>
      <c r="G122" s="158">
        <v>0</v>
      </c>
      <c r="H122" s="151">
        <v>0</v>
      </c>
      <c r="I122" s="151">
        <v>0</v>
      </c>
      <c r="J122" s="151">
        <v>0</v>
      </c>
      <c r="K122" s="151">
        <v>0</v>
      </c>
      <c r="L122" s="151">
        <v>0</v>
      </c>
      <c r="M122" s="151">
        <v>0</v>
      </c>
      <c r="N122" s="151">
        <v>0</v>
      </c>
      <c r="O122" s="165">
        <v>0</v>
      </c>
      <c r="P122" s="133"/>
      <c r="Q122" s="133"/>
      <c r="R122" s="133"/>
    </row>
    <row r="123" spans="1:18" x14ac:dyDescent="0.25">
      <c r="A123" s="138"/>
      <c r="B123" s="138"/>
      <c r="C123" s="139"/>
      <c r="D123" s="139">
        <v>3237</v>
      </c>
      <c r="E123" s="40"/>
      <c r="F123" s="40" t="s">
        <v>103</v>
      </c>
      <c r="G123" s="149">
        <f t="shared" ref="G123:O123" si="75">(SUM(G124:G125))</f>
        <v>0</v>
      </c>
      <c r="H123" s="149">
        <f t="shared" si="75"/>
        <v>7299.7544628044325</v>
      </c>
      <c r="I123" s="149">
        <f t="shared" si="75"/>
        <v>663.61404207313035</v>
      </c>
      <c r="J123" s="149">
        <f t="shared" si="75"/>
        <v>663.61123365850426</v>
      </c>
      <c r="K123" s="149">
        <f t="shared" ref="K123:M123" si="76">(SUM(K124:K125))</f>
        <v>660.89123365850423</v>
      </c>
      <c r="L123" s="149">
        <f t="shared" ref="L123" si="77">(SUM(L124:L125))</f>
        <v>660.89123365850423</v>
      </c>
      <c r="M123" s="149">
        <f t="shared" si="76"/>
        <v>660.89123365850423</v>
      </c>
      <c r="N123" s="149">
        <f t="shared" si="75"/>
        <v>100</v>
      </c>
      <c r="O123" s="165">
        <f t="shared" si="69"/>
        <v>15.131082832863237</v>
      </c>
      <c r="P123" s="133"/>
      <c r="Q123" s="133"/>
      <c r="R123" s="133"/>
    </row>
    <row r="124" spans="1:18" x14ac:dyDescent="0.25">
      <c r="A124" s="138"/>
      <c r="B124" s="138"/>
      <c r="C124" s="139"/>
      <c r="D124" s="139"/>
      <c r="E124" s="40" t="s">
        <v>64</v>
      </c>
      <c r="F124" s="40" t="s">
        <v>69</v>
      </c>
      <c r="G124" s="158">
        <v>0</v>
      </c>
      <c r="H124" s="151">
        <v>132.72280841462606</v>
      </c>
      <c r="I124" s="151">
        <v>132.72280841462606</v>
      </c>
      <c r="J124" s="151">
        <v>132.72</v>
      </c>
      <c r="K124" s="151">
        <v>130</v>
      </c>
      <c r="L124" s="151">
        <v>130</v>
      </c>
      <c r="M124" s="151">
        <v>130</v>
      </c>
      <c r="N124" s="151">
        <v>100</v>
      </c>
      <c r="O124" s="165">
        <f t="shared" si="69"/>
        <v>76.923076923076934</v>
      </c>
      <c r="P124" s="133"/>
      <c r="Q124" s="133"/>
      <c r="R124" s="133"/>
    </row>
    <row r="125" spans="1:18" x14ac:dyDescent="0.25">
      <c r="A125" s="138"/>
      <c r="B125" s="138"/>
      <c r="C125" s="139"/>
      <c r="D125" s="139"/>
      <c r="E125" s="40" t="s">
        <v>68</v>
      </c>
      <c r="F125" s="40" t="s">
        <v>18</v>
      </c>
      <c r="G125" s="158">
        <v>0</v>
      </c>
      <c r="H125" s="151">
        <v>7167.0316543898061</v>
      </c>
      <c r="I125" s="151">
        <v>530.89123365850423</v>
      </c>
      <c r="J125" s="151">
        <v>530.89123365850423</v>
      </c>
      <c r="K125" s="151">
        <v>530.89123365850423</v>
      </c>
      <c r="L125" s="151">
        <v>530.89123365850423</v>
      </c>
      <c r="M125" s="151">
        <v>530.89123365850423</v>
      </c>
      <c r="N125" s="151">
        <v>0</v>
      </c>
      <c r="O125" s="165">
        <f t="shared" si="69"/>
        <v>0</v>
      </c>
      <c r="P125" s="133"/>
      <c r="Q125" s="133"/>
      <c r="R125" s="133"/>
    </row>
    <row r="126" spans="1:18" x14ac:dyDescent="0.25">
      <c r="A126" s="138"/>
      <c r="B126" s="138"/>
      <c r="C126" s="139"/>
      <c r="D126" s="139">
        <v>3238</v>
      </c>
      <c r="E126" s="40"/>
      <c r="F126" s="40" t="s">
        <v>104</v>
      </c>
      <c r="G126" s="149">
        <f t="shared" ref="G126:M126" si="78">(SUM(G127))</f>
        <v>256</v>
      </c>
      <c r="H126" s="149">
        <f t="shared" si="78"/>
        <v>132.72280841462606</v>
      </c>
      <c r="I126" s="149">
        <f t="shared" si="78"/>
        <v>132.72280841462606</v>
      </c>
      <c r="J126" s="149">
        <f t="shared" si="78"/>
        <v>333</v>
      </c>
      <c r="K126" s="149">
        <f t="shared" si="78"/>
        <v>400</v>
      </c>
      <c r="L126" s="149">
        <f t="shared" si="78"/>
        <v>400</v>
      </c>
      <c r="M126" s="149">
        <f t="shared" si="78"/>
        <v>400</v>
      </c>
      <c r="N126" s="149">
        <v>400</v>
      </c>
      <c r="O126" s="165">
        <f t="shared" si="69"/>
        <v>100</v>
      </c>
      <c r="P126" s="133"/>
      <c r="Q126" s="133"/>
      <c r="R126" s="133"/>
    </row>
    <row r="127" spans="1:18" x14ac:dyDescent="0.25">
      <c r="A127" s="138"/>
      <c r="B127" s="138"/>
      <c r="C127" s="139"/>
      <c r="D127" s="139"/>
      <c r="E127" s="40" t="s">
        <v>64</v>
      </c>
      <c r="F127" s="40" t="s">
        <v>69</v>
      </c>
      <c r="G127" s="158">
        <v>256</v>
      </c>
      <c r="H127" s="151">
        <v>132.72280841462606</v>
      </c>
      <c r="I127" s="151">
        <v>132.72280841462606</v>
      </c>
      <c r="J127" s="151">
        <v>333</v>
      </c>
      <c r="K127" s="151">
        <v>400</v>
      </c>
      <c r="L127" s="151">
        <v>400</v>
      </c>
      <c r="M127" s="151">
        <v>400</v>
      </c>
      <c r="N127" s="151">
        <v>0</v>
      </c>
      <c r="O127" s="165">
        <f t="shared" si="69"/>
        <v>0</v>
      </c>
      <c r="P127" s="133"/>
      <c r="Q127" s="133"/>
      <c r="R127" s="133"/>
    </row>
    <row r="128" spans="1:18" x14ac:dyDescent="0.25">
      <c r="A128" s="138"/>
      <c r="B128" s="138"/>
      <c r="C128" s="139"/>
      <c r="D128" s="139">
        <v>3239</v>
      </c>
      <c r="E128" s="40"/>
      <c r="F128" s="40" t="s">
        <v>105</v>
      </c>
      <c r="G128" s="149">
        <f t="shared" ref="G128:O128" si="79">(SUM(G129:G133))</f>
        <v>17928</v>
      </c>
      <c r="H128" s="149">
        <f t="shared" si="79"/>
        <v>12940.473820426039</v>
      </c>
      <c r="I128" s="149">
        <f t="shared" si="79"/>
        <v>12940.473820426039</v>
      </c>
      <c r="J128" s="149">
        <f t="shared" si="79"/>
        <v>11438.729909084876</v>
      </c>
      <c r="K128" s="149">
        <f t="shared" ref="K128:M128" si="80">(SUM(K129:K133))</f>
        <v>11241.477271219059</v>
      </c>
      <c r="L128" s="149">
        <f t="shared" ref="L128" si="81">(SUM(L129:L133))</f>
        <v>20109</v>
      </c>
      <c r="M128" s="149">
        <f t="shared" si="80"/>
        <v>20109</v>
      </c>
      <c r="N128" s="149">
        <f t="shared" si="79"/>
        <v>7606.8</v>
      </c>
      <c r="O128" s="165">
        <f t="shared" si="69"/>
        <v>37.827838281366553</v>
      </c>
      <c r="P128" s="133"/>
      <c r="Q128" s="133"/>
      <c r="R128" s="133"/>
    </row>
    <row r="129" spans="1:18" x14ac:dyDescent="0.25">
      <c r="A129" s="138"/>
      <c r="B129" s="138"/>
      <c r="C129" s="139"/>
      <c r="D129" s="139"/>
      <c r="E129" s="152" t="s">
        <v>64</v>
      </c>
      <c r="F129" s="40" t="s">
        <v>69</v>
      </c>
      <c r="G129" s="158">
        <v>14</v>
      </c>
      <c r="H129" s="151">
        <v>597.25263786581718</v>
      </c>
      <c r="I129" s="151">
        <v>597.25263786581718</v>
      </c>
      <c r="J129" s="151">
        <v>597.25263786581718</v>
      </c>
      <c r="K129" s="151">
        <v>400</v>
      </c>
      <c r="L129" s="151">
        <v>400</v>
      </c>
      <c r="M129" s="151">
        <v>400</v>
      </c>
      <c r="N129" s="151">
        <v>0</v>
      </c>
      <c r="O129" s="165">
        <f t="shared" si="69"/>
        <v>0</v>
      </c>
      <c r="P129" s="133"/>
      <c r="Q129" s="133"/>
      <c r="R129" s="133"/>
    </row>
    <row r="130" spans="1:18" x14ac:dyDescent="0.25">
      <c r="A130" s="138"/>
      <c r="B130" s="138"/>
      <c r="C130" s="139"/>
      <c r="D130" s="139"/>
      <c r="E130" s="40" t="s">
        <v>49</v>
      </c>
      <c r="F130" s="40" t="s">
        <v>50</v>
      </c>
      <c r="G130" s="158">
        <v>2500</v>
      </c>
      <c r="H130" s="151">
        <v>4645.298294511912</v>
      </c>
      <c r="I130" s="151">
        <v>4645.298294511912</v>
      </c>
      <c r="J130" s="151">
        <v>3044</v>
      </c>
      <c r="K130" s="151">
        <v>3044</v>
      </c>
      <c r="L130" s="151">
        <v>3044</v>
      </c>
      <c r="M130" s="151">
        <v>3044</v>
      </c>
      <c r="N130" s="151">
        <v>3630</v>
      </c>
      <c r="O130" s="165">
        <f t="shared" si="69"/>
        <v>119.25098554533508</v>
      </c>
      <c r="P130" s="133"/>
      <c r="Q130" s="133"/>
      <c r="R130" s="133"/>
    </row>
    <row r="131" spans="1:18" x14ac:dyDescent="0.25">
      <c r="A131" s="138"/>
      <c r="B131" s="138"/>
      <c r="C131" s="139"/>
      <c r="D131" s="139"/>
      <c r="E131" s="40" t="s">
        <v>56</v>
      </c>
      <c r="F131" s="40" t="s">
        <v>57</v>
      </c>
      <c r="G131" s="151">
        <v>543</v>
      </c>
      <c r="H131" s="151">
        <v>265.44561682925212</v>
      </c>
      <c r="I131" s="151">
        <v>265.44561682925212</v>
      </c>
      <c r="J131" s="151">
        <v>365</v>
      </c>
      <c r="K131" s="151">
        <v>365</v>
      </c>
      <c r="L131" s="151">
        <v>365</v>
      </c>
      <c r="M131" s="151">
        <v>365</v>
      </c>
      <c r="N131" s="151">
        <v>0</v>
      </c>
      <c r="O131" s="165">
        <f t="shared" si="69"/>
        <v>0</v>
      </c>
      <c r="P131" s="133"/>
      <c r="Q131" s="133"/>
      <c r="R131" s="133"/>
    </row>
    <row r="132" spans="1:18" x14ac:dyDescent="0.25">
      <c r="A132" s="138"/>
      <c r="B132" s="138"/>
      <c r="C132" s="139"/>
      <c r="D132" s="139"/>
      <c r="E132" s="40" t="s">
        <v>60</v>
      </c>
      <c r="F132" s="40" t="s">
        <v>61</v>
      </c>
      <c r="G132" s="151">
        <v>0</v>
      </c>
      <c r="H132" s="151">
        <v>132.72280841462606</v>
      </c>
      <c r="I132" s="151">
        <v>132.72280841462606</v>
      </c>
      <c r="J132" s="151">
        <v>132.72280841462606</v>
      </c>
      <c r="K132" s="151">
        <v>132.72280841462606</v>
      </c>
      <c r="L132" s="151">
        <v>300</v>
      </c>
      <c r="M132" s="151">
        <v>300</v>
      </c>
      <c r="N132" s="151">
        <v>149.38</v>
      </c>
      <c r="O132" s="165">
        <f t="shared" si="69"/>
        <v>49.793333333333337</v>
      </c>
      <c r="P132" s="133"/>
      <c r="Q132" s="133"/>
      <c r="R132" s="133"/>
    </row>
    <row r="133" spans="1:18" x14ac:dyDescent="0.25">
      <c r="A133" s="138"/>
      <c r="B133" s="138"/>
      <c r="C133" s="139"/>
      <c r="D133" s="139"/>
      <c r="E133" s="40" t="s">
        <v>54</v>
      </c>
      <c r="F133" s="40" t="s">
        <v>87</v>
      </c>
      <c r="G133" s="158">
        <v>14871</v>
      </c>
      <c r="H133" s="151">
        <v>7299.7544628044325</v>
      </c>
      <c r="I133" s="151">
        <v>7299.7544628044325</v>
      </c>
      <c r="J133" s="151">
        <v>7299.7544628044325</v>
      </c>
      <c r="K133" s="151">
        <v>7299.7544628044325</v>
      </c>
      <c r="L133" s="151">
        <v>16000</v>
      </c>
      <c r="M133" s="151">
        <v>16000</v>
      </c>
      <c r="N133" s="151">
        <v>3827.42</v>
      </c>
      <c r="O133" s="165">
        <f t="shared" si="69"/>
        <v>23.921375000000001</v>
      </c>
      <c r="P133" s="133"/>
      <c r="Q133" s="133"/>
      <c r="R133" s="133"/>
    </row>
    <row r="134" spans="1:18" x14ac:dyDescent="0.25">
      <c r="A134" s="138"/>
      <c r="B134" s="138"/>
      <c r="C134" s="139">
        <v>324</v>
      </c>
      <c r="D134" s="139"/>
      <c r="E134" s="40"/>
      <c r="F134" s="40" t="s">
        <v>128</v>
      </c>
      <c r="G134" s="151">
        <v>0</v>
      </c>
      <c r="H134" s="149">
        <f t="shared" ref="H134:O135" si="82">(SUM(H135))</f>
        <v>132.72280841462606</v>
      </c>
      <c r="I134" s="149">
        <f t="shared" si="82"/>
        <v>132.72280841462606</v>
      </c>
      <c r="J134" s="149">
        <f t="shared" si="82"/>
        <v>132.72280841462606</v>
      </c>
      <c r="K134" s="149">
        <f t="shared" si="82"/>
        <v>132.72280841462606</v>
      </c>
      <c r="L134" s="149">
        <f t="shared" si="82"/>
        <v>132.72280841462606</v>
      </c>
      <c r="M134" s="149">
        <f t="shared" si="82"/>
        <v>132.72280841462606</v>
      </c>
      <c r="N134" s="149">
        <f t="shared" si="82"/>
        <v>0</v>
      </c>
      <c r="O134" s="165">
        <f t="shared" si="69"/>
        <v>0</v>
      </c>
      <c r="P134" s="133"/>
      <c r="Q134" s="133"/>
      <c r="R134" s="133"/>
    </row>
    <row r="135" spans="1:18" x14ac:dyDescent="0.25">
      <c r="A135" s="138"/>
      <c r="B135" s="138"/>
      <c r="C135" s="139"/>
      <c r="D135" s="139">
        <v>3241</v>
      </c>
      <c r="E135" s="40"/>
      <c r="F135" s="40" t="s">
        <v>128</v>
      </c>
      <c r="G135" s="151">
        <v>0</v>
      </c>
      <c r="H135" s="149">
        <f t="shared" si="82"/>
        <v>132.72280841462606</v>
      </c>
      <c r="I135" s="149">
        <f t="shared" si="82"/>
        <v>132.72280841462606</v>
      </c>
      <c r="J135" s="149">
        <f t="shared" si="82"/>
        <v>132.72280841462606</v>
      </c>
      <c r="K135" s="149">
        <f t="shared" si="82"/>
        <v>132.72280841462606</v>
      </c>
      <c r="L135" s="149">
        <f t="shared" si="82"/>
        <v>132.72280841462606</v>
      </c>
      <c r="M135" s="149">
        <f t="shared" si="82"/>
        <v>132.72280841462606</v>
      </c>
      <c r="N135" s="149">
        <f t="shared" si="82"/>
        <v>0</v>
      </c>
      <c r="O135" s="165">
        <f t="shared" si="69"/>
        <v>0</v>
      </c>
      <c r="P135" s="133"/>
      <c r="Q135" s="133"/>
      <c r="R135" s="133"/>
    </row>
    <row r="136" spans="1:18" x14ac:dyDescent="0.25">
      <c r="A136" s="138"/>
      <c r="B136" s="138"/>
      <c r="C136" s="139"/>
      <c r="D136" s="139"/>
      <c r="E136" s="40" t="s">
        <v>56</v>
      </c>
      <c r="F136" s="40" t="s">
        <v>57</v>
      </c>
      <c r="G136" s="151">
        <v>0</v>
      </c>
      <c r="H136" s="151">
        <v>132.72280841462606</v>
      </c>
      <c r="I136" s="151">
        <v>132.72280841462606</v>
      </c>
      <c r="J136" s="151">
        <v>132.72280841462606</v>
      </c>
      <c r="K136" s="151">
        <v>132.72280841462606</v>
      </c>
      <c r="L136" s="151">
        <v>132.72280841462606</v>
      </c>
      <c r="M136" s="151">
        <v>132.72280841462606</v>
      </c>
      <c r="N136" s="151">
        <v>0</v>
      </c>
      <c r="O136" s="165">
        <f t="shared" si="69"/>
        <v>0</v>
      </c>
      <c r="P136" s="133"/>
      <c r="Q136" s="133"/>
      <c r="R136" s="133"/>
    </row>
    <row r="137" spans="1:18" x14ac:dyDescent="0.25">
      <c r="A137" s="138"/>
      <c r="B137" s="138"/>
      <c r="C137" s="139">
        <v>329</v>
      </c>
      <c r="D137" s="139"/>
      <c r="E137" s="40"/>
      <c r="F137" s="40"/>
      <c r="G137" s="149">
        <f>(SUM(G138,G142,G145,G147,G150,G152))</f>
        <v>22691</v>
      </c>
      <c r="H137" s="149">
        <f t="shared" ref="H137:O137" si="83">(SUM(H138,H142,H145,H147,H152))</f>
        <v>14805.892892693608</v>
      </c>
      <c r="I137" s="149">
        <f t="shared" si="83"/>
        <v>13437.653460747229</v>
      </c>
      <c r="J137" s="149">
        <f t="shared" si="83"/>
        <v>16832.448470369636</v>
      </c>
      <c r="K137" s="149">
        <f t="shared" si="83"/>
        <v>23714.335125091246</v>
      </c>
      <c r="L137" s="149">
        <f t="shared" si="83"/>
        <v>30526.062316676624</v>
      </c>
      <c r="M137" s="149">
        <f t="shared" ref="M137" si="84">(SUM(M138,M142,M145,M147,M152))</f>
        <v>30526.062316676624</v>
      </c>
      <c r="N137" s="149">
        <f t="shared" si="83"/>
        <v>10783.33</v>
      </c>
      <c r="O137" s="165">
        <f t="shared" si="69"/>
        <v>35.3249950423805</v>
      </c>
      <c r="P137" s="133"/>
      <c r="Q137" s="133"/>
      <c r="R137" s="133"/>
    </row>
    <row r="138" spans="1:18" x14ac:dyDescent="0.25">
      <c r="A138" s="138"/>
      <c r="B138" s="138"/>
      <c r="C138" s="139"/>
      <c r="D138" s="139">
        <v>3291</v>
      </c>
      <c r="E138" s="40"/>
      <c r="F138" s="40" t="s">
        <v>123</v>
      </c>
      <c r="G138" s="149">
        <f>(SUM(G139+G140))</f>
        <v>7725</v>
      </c>
      <c r="H138" s="149">
        <f t="shared" ref="H138:J138" si="85">(SUM(H139))</f>
        <v>185.81193178047647</v>
      </c>
      <c r="I138" s="149">
        <f t="shared" si="85"/>
        <v>265.44561682925212</v>
      </c>
      <c r="J138" s="149">
        <f t="shared" si="85"/>
        <v>265.44561682925212</v>
      </c>
      <c r="K138" s="149">
        <f>(SUM(K139:K141))</f>
        <v>7065.4456168292527</v>
      </c>
      <c r="L138" s="149">
        <f>(SUM(L139:L141))</f>
        <v>7065.4456168292527</v>
      </c>
      <c r="M138" s="149">
        <f>(SUM(M139:M141))</f>
        <v>7065.4456168292527</v>
      </c>
      <c r="N138" s="149">
        <f>(SUM(N139:N141))</f>
        <v>0</v>
      </c>
      <c r="O138" s="165">
        <f t="shared" si="69"/>
        <v>0</v>
      </c>
      <c r="P138" s="133"/>
      <c r="Q138" s="133"/>
      <c r="R138" s="133"/>
    </row>
    <row r="139" spans="1:18" x14ac:dyDescent="0.25">
      <c r="A139" s="138"/>
      <c r="B139" s="138"/>
      <c r="C139" s="139"/>
      <c r="D139" s="139"/>
      <c r="E139" s="40" t="s">
        <v>68</v>
      </c>
      <c r="F139" s="40" t="s">
        <v>18</v>
      </c>
      <c r="G139" s="159">
        <v>447</v>
      </c>
      <c r="H139" s="149">
        <v>185.81193178047647</v>
      </c>
      <c r="I139" s="149">
        <v>265.44561682925212</v>
      </c>
      <c r="J139" s="149">
        <v>265.44561682925212</v>
      </c>
      <c r="K139" s="149">
        <v>265.44561682925212</v>
      </c>
      <c r="L139" s="149">
        <v>265.44561682925212</v>
      </c>
      <c r="M139" s="149">
        <v>265.44561682925212</v>
      </c>
      <c r="N139" s="149">
        <v>0</v>
      </c>
      <c r="O139" s="165">
        <f t="shared" si="69"/>
        <v>0</v>
      </c>
      <c r="P139" s="133"/>
      <c r="Q139" s="133"/>
      <c r="R139" s="133"/>
    </row>
    <row r="140" spans="1:18" x14ac:dyDescent="0.25">
      <c r="A140" s="138"/>
      <c r="B140" s="138"/>
      <c r="C140" s="139"/>
      <c r="D140" s="139"/>
      <c r="E140" s="40" t="s">
        <v>320</v>
      </c>
      <c r="F140" s="40" t="s">
        <v>50</v>
      </c>
      <c r="G140" s="159">
        <v>7278</v>
      </c>
      <c r="H140" s="149"/>
      <c r="I140" s="149"/>
      <c r="J140" s="149"/>
      <c r="K140" s="149">
        <v>800</v>
      </c>
      <c r="L140" s="149">
        <v>800</v>
      </c>
      <c r="M140" s="149">
        <v>800</v>
      </c>
      <c r="N140" s="149">
        <v>0</v>
      </c>
      <c r="O140" s="165">
        <f t="shared" si="69"/>
        <v>0</v>
      </c>
      <c r="P140" s="133"/>
      <c r="Q140" s="133"/>
      <c r="R140" s="133"/>
    </row>
    <row r="141" spans="1:18" x14ac:dyDescent="0.25">
      <c r="A141" s="138"/>
      <c r="B141" s="138"/>
      <c r="C141" s="139"/>
      <c r="D141" s="139"/>
      <c r="E141" s="40" t="s">
        <v>54</v>
      </c>
      <c r="F141" s="40" t="s">
        <v>87</v>
      </c>
      <c r="G141" s="159"/>
      <c r="H141" s="149"/>
      <c r="I141" s="149"/>
      <c r="J141" s="149"/>
      <c r="K141" s="149">
        <v>6000</v>
      </c>
      <c r="L141" s="149">
        <v>6000</v>
      </c>
      <c r="M141" s="149">
        <v>6000</v>
      </c>
      <c r="N141" s="149">
        <v>0</v>
      </c>
      <c r="O141" s="165">
        <f t="shared" si="69"/>
        <v>0</v>
      </c>
      <c r="P141" s="133"/>
      <c r="Q141" s="133"/>
      <c r="R141" s="133"/>
    </row>
    <row r="142" spans="1:18" x14ac:dyDescent="0.25">
      <c r="A142" s="138"/>
      <c r="B142" s="138"/>
      <c r="C142" s="139"/>
      <c r="D142" s="139">
        <v>3292</v>
      </c>
      <c r="E142" s="40"/>
      <c r="F142" s="40" t="s">
        <v>107</v>
      </c>
      <c r="G142" s="149">
        <f t="shared" ref="G142:O142" si="86">(SUM(G143:G144))</f>
        <v>2531</v>
      </c>
      <c r="H142" s="149">
        <f t="shared" si="86"/>
        <v>3446.6786117194238</v>
      </c>
      <c r="I142" s="149">
        <f t="shared" si="86"/>
        <v>3446.6786117194238</v>
      </c>
      <c r="J142" s="149">
        <f t="shared" si="86"/>
        <v>3594.5052757316344</v>
      </c>
      <c r="K142" s="149">
        <f t="shared" ref="K142:M142" si="87">(SUM(K143:K144))</f>
        <v>3594.5052757316344</v>
      </c>
      <c r="L142" s="149">
        <f t="shared" ref="L142" si="88">(SUM(L143:L144))</f>
        <v>3594.5052757316344</v>
      </c>
      <c r="M142" s="149">
        <f t="shared" si="87"/>
        <v>3594.5052757316344</v>
      </c>
      <c r="N142" s="149">
        <f>N155</f>
        <v>3137.75</v>
      </c>
      <c r="O142" s="165">
        <f t="shared" si="69"/>
        <v>87.29295853826045</v>
      </c>
      <c r="P142" s="133"/>
      <c r="Q142" s="133"/>
      <c r="R142" s="133"/>
    </row>
    <row r="143" spans="1:18" x14ac:dyDescent="0.25">
      <c r="A143" s="138"/>
      <c r="B143" s="138"/>
      <c r="C143" s="139"/>
      <c r="D143" s="139"/>
      <c r="E143" s="152" t="s">
        <v>64</v>
      </c>
      <c r="F143" s="40" t="s">
        <v>69</v>
      </c>
      <c r="G143" s="158">
        <v>2400</v>
      </c>
      <c r="H143" s="151">
        <v>2252.1733359877894</v>
      </c>
      <c r="I143" s="151">
        <v>2252.1733359877894</v>
      </c>
      <c r="J143" s="151">
        <v>2400</v>
      </c>
      <c r="K143" s="151">
        <v>2400</v>
      </c>
      <c r="L143" s="151">
        <v>2400</v>
      </c>
      <c r="M143" s="151">
        <v>2400</v>
      </c>
      <c r="N143" s="151">
        <v>2322.08</v>
      </c>
      <c r="O143" s="165">
        <f t="shared" si="69"/>
        <v>96.75333333333333</v>
      </c>
      <c r="P143" s="133"/>
      <c r="Q143" s="133"/>
      <c r="R143" s="133"/>
    </row>
    <row r="144" spans="1:18" x14ac:dyDescent="0.25">
      <c r="A144" s="138"/>
      <c r="B144" s="138"/>
      <c r="C144" s="139"/>
      <c r="D144" s="139"/>
      <c r="E144" s="40" t="s">
        <v>56</v>
      </c>
      <c r="F144" s="40" t="s">
        <v>57</v>
      </c>
      <c r="G144" s="158">
        <v>131</v>
      </c>
      <c r="H144" s="151">
        <v>1194.5052757316344</v>
      </c>
      <c r="I144" s="151">
        <v>1194.5052757316344</v>
      </c>
      <c r="J144" s="151">
        <v>1194.5052757316344</v>
      </c>
      <c r="K144" s="151">
        <v>1194.5052757316344</v>
      </c>
      <c r="L144" s="151">
        <v>1194.5052757316344</v>
      </c>
      <c r="M144" s="151">
        <v>1194.5052757316344</v>
      </c>
      <c r="N144" s="151">
        <v>0</v>
      </c>
      <c r="O144" s="165">
        <f t="shared" si="69"/>
        <v>0</v>
      </c>
      <c r="P144" s="133"/>
      <c r="Q144" s="133"/>
      <c r="R144" s="133"/>
    </row>
    <row r="145" spans="1:18" x14ac:dyDescent="0.25">
      <c r="A145" s="138"/>
      <c r="B145" s="138"/>
      <c r="C145" s="139"/>
      <c r="D145" s="139">
        <v>3294</v>
      </c>
      <c r="E145" s="40" t="s">
        <v>44</v>
      </c>
      <c r="F145" s="40" t="s">
        <v>108</v>
      </c>
      <c r="G145" s="149">
        <f t="shared" ref="G145:M145" si="89">(SUM(G146))</f>
        <v>108</v>
      </c>
      <c r="H145" s="149">
        <f t="shared" si="89"/>
        <v>185.81193178047647</v>
      </c>
      <c r="I145" s="149">
        <f t="shared" si="89"/>
        <v>212.35649346340168</v>
      </c>
      <c r="J145" s="149">
        <f t="shared" si="89"/>
        <v>212.35649346340168</v>
      </c>
      <c r="K145" s="149">
        <f t="shared" si="89"/>
        <v>250</v>
      </c>
      <c r="L145" s="149">
        <f t="shared" si="89"/>
        <v>250</v>
      </c>
      <c r="M145" s="149">
        <f t="shared" si="89"/>
        <v>250</v>
      </c>
      <c r="N145" s="149">
        <v>170</v>
      </c>
      <c r="O145" s="165">
        <f t="shared" si="69"/>
        <v>68</v>
      </c>
      <c r="P145" s="133"/>
      <c r="Q145" s="133"/>
      <c r="R145" s="133"/>
    </row>
    <row r="146" spans="1:18" x14ac:dyDescent="0.25">
      <c r="A146" s="138"/>
      <c r="B146" s="138"/>
      <c r="C146" s="139"/>
      <c r="D146" s="139"/>
      <c r="E146" s="40" t="s">
        <v>64</v>
      </c>
      <c r="F146" s="40" t="s">
        <v>69</v>
      </c>
      <c r="G146" s="158">
        <v>108</v>
      </c>
      <c r="H146" s="151">
        <v>185.81193178047647</v>
      </c>
      <c r="I146" s="151">
        <v>212.35649346340168</v>
      </c>
      <c r="J146" s="151">
        <v>212.35649346340168</v>
      </c>
      <c r="K146" s="151">
        <v>250</v>
      </c>
      <c r="L146" s="151">
        <v>250</v>
      </c>
      <c r="M146" s="151">
        <v>250</v>
      </c>
      <c r="N146" s="151">
        <v>170</v>
      </c>
      <c r="O146" s="165">
        <f t="shared" si="69"/>
        <v>68</v>
      </c>
      <c r="P146" s="133"/>
      <c r="Q146" s="133"/>
      <c r="R146" s="133"/>
    </row>
    <row r="147" spans="1:18" x14ac:dyDescent="0.25">
      <c r="A147" s="138"/>
      <c r="B147" s="138"/>
      <c r="C147" s="139"/>
      <c r="D147" s="139">
        <v>3295</v>
      </c>
      <c r="E147" s="40"/>
      <c r="F147" s="40" t="s">
        <v>109</v>
      </c>
      <c r="G147" s="149">
        <f t="shared" ref="G147:O147" si="90">(SUM(G148:G149))</f>
        <v>980</v>
      </c>
      <c r="H147" s="149">
        <f t="shared" si="90"/>
        <v>1824.9386157011081</v>
      </c>
      <c r="I147" s="149">
        <f t="shared" si="90"/>
        <v>1824.9386157011081</v>
      </c>
      <c r="J147" s="149">
        <f t="shared" si="90"/>
        <v>1824.9386157011081</v>
      </c>
      <c r="K147" s="149">
        <f t="shared" ref="K147:M147" si="91">(SUM(K148:K149))</f>
        <v>1824.9386157011081</v>
      </c>
      <c r="L147" s="149">
        <f t="shared" ref="L147" si="92">(SUM(L148:L149))</f>
        <v>1824.9386157011081</v>
      </c>
      <c r="M147" s="149">
        <f t="shared" si="91"/>
        <v>1824.9386157011081</v>
      </c>
      <c r="N147" s="149">
        <f t="shared" si="90"/>
        <v>1138</v>
      </c>
      <c r="O147" s="165">
        <f t="shared" si="69"/>
        <v>62.358261818181823</v>
      </c>
      <c r="P147" s="133"/>
      <c r="Q147" s="133"/>
      <c r="R147" s="133"/>
    </row>
    <row r="148" spans="1:18" x14ac:dyDescent="0.25">
      <c r="A148" s="138"/>
      <c r="B148" s="138"/>
      <c r="C148" s="139"/>
      <c r="D148" s="139"/>
      <c r="E148" s="40" t="s">
        <v>64</v>
      </c>
      <c r="F148" s="40" t="s">
        <v>69</v>
      </c>
      <c r="G148" s="158">
        <v>0</v>
      </c>
      <c r="H148" s="151">
        <v>99.54210631096953</v>
      </c>
      <c r="I148" s="151">
        <v>99.54210631096953</v>
      </c>
      <c r="J148" s="151">
        <v>99.54210631096953</v>
      </c>
      <c r="K148" s="151">
        <v>99.54210631096953</v>
      </c>
      <c r="L148" s="151">
        <v>99.54210631096953</v>
      </c>
      <c r="M148" s="151">
        <v>99.54210631096953</v>
      </c>
      <c r="N148" s="151">
        <v>0</v>
      </c>
      <c r="O148" s="165">
        <f t="shared" si="69"/>
        <v>0</v>
      </c>
      <c r="P148" s="133"/>
      <c r="Q148" s="133"/>
      <c r="R148" s="133"/>
    </row>
    <row r="149" spans="1:18" x14ac:dyDescent="0.25">
      <c r="A149" s="138"/>
      <c r="B149" s="138"/>
      <c r="C149" s="139"/>
      <c r="D149" s="139"/>
      <c r="E149" s="40" t="s">
        <v>49</v>
      </c>
      <c r="F149" s="40" t="s">
        <v>106</v>
      </c>
      <c r="G149" s="158">
        <v>980</v>
      </c>
      <c r="H149" s="151">
        <v>1725.3965093901386</v>
      </c>
      <c r="I149" s="151">
        <v>1725.3965093901386</v>
      </c>
      <c r="J149" s="151">
        <v>1725.3965093901386</v>
      </c>
      <c r="K149" s="151">
        <v>1725.3965093901386</v>
      </c>
      <c r="L149" s="151">
        <v>1725.3965093901386</v>
      </c>
      <c r="M149" s="151">
        <v>1725.3965093901386</v>
      </c>
      <c r="N149" s="151">
        <v>1138</v>
      </c>
      <c r="O149" s="165">
        <f t="shared" si="69"/>
        <v>65.955853846153857</v>
      </c>
      <c r="P149" s="133"/>
      <c r="Q149" s="133"/>
      <c r="R149" s="133"/>
    </row>
    <row r="150" spans="1:18" x14ac:dyDescent="0.25">
      <c r="A150" s="138"/>
      <c r="B150" s="138"/>
      <c r="C150" s="139"/>
      <c r="D150" s="139">
        <v>3296</v>
      </c>
      <c r="E150" s="40"/>
      <c r="F150" s="40" t="s">
        <v>216</v>
      </c>
      <c r="G150" s="158">
        <v>3047</v>
      </c>
      <c r="H150" s="151"/>
      <c r="I150" s="151">
        <v>0</v>
      </c>
      <c r="J150" s="151">
        <v>0</v>
      </c>
      <c r="K150" s="151">
        <v>0</v>
      </c>
      <c r="L150" s="151">
        <v>0</v>
      </c>
      <c r="M150" s="151">
        <v>0</v>
      </c>
      <c r="N150" s="151">
        <v>0</v>
      </c>
      <c r="O150" s="165">
        <v>0</v>
      </c>
      <c r="P150" s="133"/>
      <c r="Q150" s="133"/>
      <c r="R150" s="133"/>
    </row>
    <row r="151" spans="1:18" x14ac:dyDescent="0.25">
      <c r="A151" s="138"/>
      <c r="B151" s="138"/>
      <c r="C151" s="139"/>
      <c r="D151" s="139"/>
      <c r="E151" s="40" t="s">
        <v>320</v>
      </c>
      <c r="F151" s="40" t="s">
        <v>50</v>
      </c>
      <c r="G151" s="158">
        <v>809</v>
      </c>
      <c r="H151" s="151"/>
      <c r="I151" s="151">
        <v>0</v>
      </c>
      <c r="J151" s="151">
        <v>0</v>
      </c>
      <c r="K151" s="151">
        <v>0</v>
      </c>
      <c r="L151" s="151">
        <v>0</v>
      </c>
      <c r="M151" s="151">
        <v>0</v>
      </c>
      <c r="N151" s="151">
        <v>0</v>
      </c>
      <c r="O151" s="165">
        <v>0</v>
      </c>
      <c r="P151" s="133"/>
      <c r="Q151" s="133"/>
      <c r="R151" s="133"/>
    </row>
    <row r="152" spans="1:18" x14ac:dyDescent="0.25">
      <c r="A152" s="138"/>
      <c r="B152" s="138"/>
      <c r="C152" s="139"/>
      <c r="D152" s="139">
        <v>3299</v>
      </c>
      <c r="E152" s="40"/>
      <c r="F152" s="40" t="s">
        <v>110</v>
      </c>
      <c r="G152" s="149">
        <f t="shared" ref="G152:O152" si="93">(SUM(G153:G158))</f>
        <v>8300</v>
      </c>
      <c r="H152" s="149">
        <f t="shared" si="93"/>
        <v>9162.6518017121234</v>
      </c>
      <c r="I152" s="149">
        <f t="shared" si="93"/>
        <v>7688.2341230340435</v>
      </c>
      <c r="J152" s="149">
        <f t="shared" si="93"/>
        <v>10935.202468644238</v>
      </c>
      <c r="K152" s="149">
        <f t="shared" ref="K152:M152" si="94">(SUM(K153:K158))</f>
        <v>10979.445616829253</v>
      </c>
      <c r="L152" s="149">
        <f t="shared" ref="L152" si="95">(SUM(L153:L158))</f>
        <v>17791.172808414627</v>
      </c>
      <c r="M152" s="149">
        <f t="shared" si="94"/>
        <v>17791.172808414627</v>
      </c>
      <c r="N152" s="149">
        <f t="shared" si="93"/>
        <v>6337.58</v>
      </c>
      <c r="O152" s="165">
        <f t="shared" si="69"/>
        <v>35.62204733913066</v>
      </c>
      <c r="P152" s="133"/>
      <c r="Q152" s="133"/>
      <c r="R152" s="133"/>
    </row>
    <row r="153" spans="1:18" x14ac:dyDescent="0.25">
      <c r="A153" s="138"/>
      <c r="B153" s="138"/>
      <c r="C153" s="139"/>
      <c r="D153" s="139"/>
      <c r="E153" s="40" t="s">
        <v>64</v>
      </c>
      <c r="F153" s="40" t="s">
        <v>69</v>
      </c>
      <c r="G153" s="158">
        <v>138</v>
      </c>
      <c r="H153" s="151">
        <v>199.08421262193906</v>
      </c>
      <c r="I153" s="151">
        <v>255.7568518149844</v>
      </c>
      <c r="J153" s="151">
        <v>255.7568518149844</v>
      </c>
      <c r="K153" s="151">
        <v>300</v>
      </c>
      <c r="L153" s="151">
        <v>300</v>
      </c>
      <c r="M153" s="151">
        <v>300</v>
      </c>
      <c r="N153" s="151">
        <v>50.5</v>
      </c>
      <c r="O153" s="165">
        <f t="shared" si="69"/>
        <v>16.833333333333332</v>
      </c>
      <c r="P153" s="133"/>
      <c r="Q153" s="133"/>
      <c r="R153" s="133"/>
    </row>
    <row r="154" spans="1:18" x14ac:dyDescent="0.25">
      <c r="A154" s="138"/>
      <c r="B154" s="138"/>
      <c r="C154" s="139"/>
      <c r="D154" s="139"/>
      <c r="E154" s="40" t="s">
        <v>68</v>
      </c>
      <c r="F154" s="40" t="s">
        <v>18</v>
      </c>
      <c r="G154" s="158">
        <v>2048</v>
      </c>
      <c r="H154" s="151">
        <v>6707.2798460415415</v>
      </c>
      <c r="I154" s="151">
        <v>5176.1895281704155</v>
      </c>
      <c r="J154" s="151">
        <v>6441</v>
      </c>
      <c r="K154" s="151">
        <v>6441</v>
      </c>
      <c r="L154" s="151">
        <v>9565.4500000000007</v>
      </c>
      <c r="M154" s="151">
        <v>9565.4500000000007</v>
      </c>
      <c r="N154" s="151">
        <v>2344.33</v>
      </c>
      <c r="O154" s="165">
        <f t="shared" si="69"/>
        <v>24.50830854795122</v>
      </c>
      <c r="P154" s="133"/>
      <c r="Q154" s="133"/>
      <c r="R154" s="133"/>
    </row>
    <row r="155" spans="1:18" x14ac:dyDescent="0.25">
      <c r="A155" s="138"/>
      <c r="B155" s="138"/>
      <c r="C155" s="139"/>
      <c r="D155" s="139"/>
      <c r="E155" s="40" t="s">
        <v>49</v>
      </c>
      <c r="F155" s="40" t="s">
        <v>106</v>
      </c>
      <c r="G155" s="158">
        <v>2858</v>
      </c>
      <c r="H155" s="151">
        <v>1990.8421262193906</v>
      </c>
      <c r="I155" s="151">
        <v>1990.8421262193906</v>
      </c>
      <c r="J155" s="151">
        <v>3973</v>
      </c>
      <c r="K155" s="151">
        <v>3973</v>
      </c>
      <c r="L155" s="151">
        <v>3743</v>
      </c>
      <c r="M155" s="151">
        <v>3743</v>
      </c>
      <c r="N155" s="151">
        <v>3137.75</v>
      </c>
      <c r="O155" s="165">
        <f t="shared" si="69"/>
        <v>83.829815655890997</v>
      </c>
      <c r="P155" s="133"/>
      <c r="Q155" s="133"/>
      <c r="R155" s="133"/>
    </row>
    <row r="156" spans="1:18" x14ac:dyDescent="0.25">
      <c r="A156" s="138"/>
      <c r="B156" s="138"/>
      <c r="C156" s="139"/>
      <c r="D156" s="139"/>
      <c r="E156" s="40" t="s">
        <v>99</v>
      </c>
      <c r="F156" s="40" t="s">
        <v>87</v>
      </c>
      <c r="G156" s="158">
        <v>714</v>
      </c>
      <c r="H156" s="151">
        <v>0</v>
      </c>
      <c r="I156" s="151">
        <v>0</v>
      </c>
      <c r="J156" s="151">
        <v>0</v>
      </c>
      <c r="K156" s="151">
        <v>0</v>
      </c>
      <c r="L156" s="151">
        <v>3750</v>
      </c>
      <c r="M156" s="151">
        <v>3750</v>
      </c>
      <c r="N156" s="151">
        <v>805</v>
      </c>
      <c r="O156" s="165">
        <f t="shared" si="69"/>
        <v>21.466666666666669</v>
      </c>
      <c r="P156" s="133"/>
      <c r="Q156" s="133"/>
      <c r="R156" s="133"/>
    </row>
    <row r="157" spans="1:18" x14ac:dyDescent="0.25">
      <c r="A157" s="138"/>
      <c r="B157" s="138"/>
      <c r="C157" s="139"/>
      <c r="D157" s="139"/>
      <c r="E157" s="40" t="s">
        <v>56</v>
      </c>
      <c r="F157" s="40" t="s">
        <v>57</v>
      </c>
      <c r="G157" s="158">
        <v>724</v>
      </c>
      <c r="H157" s="151">
        <v>132.72280841462606</v>
      </c>
      <c r="I157" s="151">
        <v>132.72280841462606</v>
      </c>
      <c r="J157" s="151">
        <v>132.72280841462606</v>
      </c>
      <c r="K157" s="151">
        <v>132.72280841462606</v>
      </c>
      <c r="L157" s="151">
        <v>132.72280841462606</v>
      </c>
      <c r="M157" s="151">
        <v>132.72280841462606</v>
      </c>
      <c r="N157" s="151">
        <v>0</v>
      </c>
      <c r="O157" s="165">
        <f t="shared" si="69"/>
        <v>0</v>
      </c>
      <c r="P157" s="133"/>
      <c r="Q157" s="133"/>
      <c r="R157" s="133"/>
    </row>
    <row r="158" spans="1:18" x14ac:dyDescent="0.25">
      <c r="A158" s="138"/>
      <c r="B158" s="138"/>
      <c r="C158" s="139"/>
      <c r="D158" s="139"/>
      <c r="E158" s="40" t="s">
        <v>60</v>
      </c>
      <c r="F158" s="40" t="s">
        <v>61</v>
      </c>
      <c r="G158" s="158">
        <v>1818</v>
      </c>
      <c r="H158" s="151">
        <v>132.72280841462606</v>
      </c>
      <c r="I158" s="151">
        <v>132.72280841462606</v>
      </c>
      <c r="J158" s="151">
        <v>132.72280841462606</v>
      </c>
      <c r="K158" s="151">
        <v>132.72280841462606</v>
      </c>
      <c r="L158" s="151">
        <v>300</v>
      </c>
      <c r="M158" s="151">
        <v>300</v>
      </c>
      <c r="N158" s="151">
        <v>0</v>
      </c>
      <c r="O158" s="165">
        <f t="shared" si="69"/>
        <v>0</v>
      </c>
      <c r="P158" s="133"/>
      <c r="Q158" s="133"/>
      <c r="R158" s="133"/>
    </row>
    <row r="159" spans="1:18" x14ac:dyDescent="0.25">
      <c r="A159" s="138"/>
      <c r="B159" s="138">
        <v>34</v>
      </c>
      <c r="C159" s="139"/>
      <c r="D159" s="139"/>
      <c r="E159" s="40"/>
      <c r="F159" s="40" t="s">
        <v>111</v>
      </c>
      <c r="G159" s="149">
        <f t="shared" ref="G159:O160" si="96">(SUM(G160))</f>
        <v>631</v>
      </c>
      <c r="H159" s="150">
        <f t="shared" si="96"/>
        <v>530.89123365850423</v>
      </c>
      <c r="I159" s="149">
        <f t="shared" si="96"/>
        <v>597.25263786581729</v>
      </c>
      <c r="J159" s="149">
        <f t="shared" si="96"/>
        <v>666.36140420731306</v>
      </c>
      <c r="K159" s="149">
        <f t="shared" si="96"/>
        <v>866.36140420731306</v>
      </c>
      <c r="L159" s="149">
        <f t="shared" si="96"/>
        <v>966.36140420731306</v>
      </c>
      <c r="M159" s="149">
        <f t="shared" si="96"/>
        <v>966.36140420731306</v>
      </c>
      <c r="N159" s="149">
        <f t="shared" si="96"/>
        <v>567</v>
      </c>
      <c r="O159" s="165">
        <f t="shared" si="69"/>
        <v>58.673700908522811</v>
      </c>
      <c r="P159" s="133"/>
      <c r="Q159" s="133"/>
      <c r="R159" s="133"/>
    </row>
    <row r="160" spans="1:18" x14ac:dyDescent="0.25">
      <c r="A160" s="138"/>
      <c r="B160" s="138"/>
      <c r="C160" s="139">
        <v>343</v>
      </c>
      <c r="D160" s="139"/>
      <c r="E160" s="40"/>
      <c r="F160" s="40" t="s">
        <v>112</v>
      </c>
      <c r="G160" s="149">
        <f t="shared" si="96"/>
        <v>631</v>
      </c>
      <c r="H160" s="149">
        <f t="shared" si="96"/>
        <v>530.89123365850423</v>
      </c>
      <c r="I160" s="149">
        <f t="shared" si="96"/>
        <v>597.25263786581729</v>
      </c>
      <c r="J160" s="149">
        <f t="shared" si="96"/>
        <v>666.36140420731306</v>
      </c>
      <c r="K160" s="149">
        <f t="shared" si="96"/>
        <v>866.36140420731306</v>
      </c>
      <c r="L160" s="149">
        <f t="shared" si="96"/>
        <v>966.36140420731306</v>
      </c>
      <c r="M160" s="149">
        <f t="shared" si="96"/>
        <v>966.36140420731306</v>
      </c>
      <c r="N160" s="149">
        <f t="shared" si="96"/>
        <v>567</v>
      </c>
      <c r="O160" s="165">
        <f t="shared" si="69"/>
        <v>58.673700908522811</v>
      </c>
      <c r="P160" s="133"/>
      <c r="Q160" s="133"/>
      <c r="R160" s="133"/>
    </row>
    <row r="161" spans="1:18" x14ac:dyDescent="0.25">
      <c r="A161" s="138"/>
      <c r="B161" s="138"/>
      <c r="C161" s="139"/>
      <c r="D161" s="139">
        <v>3431</v>
      </c>
      <c r="E161" s="40"/>
      <c r="F161" s="40" t="s">
        <v>113</v>
      </c>
      <c r="G161" s="149">
        <f>(SUM(G162,G163))</f>
        <v>631</v>
      </c>
      <c r="H161" s="149">
        <f t="shared" ref="H161:K161" si="97">(SUM(H162:H163))</f>
        <v>530.89123365850423</v>
      </c>
      <c r="I161" s="149">
        <f t="shared" si="97"/>
        <v>597.25263786581729</v>
      </c>
      <c r="J161" s="149">
        <f t="shared" si="97"/>
        <v>666.36140420731306</v>
      </c>
      <c r="K161" s="149">
        <f t="shared" si="97"/>
        <v>866.36140420731306</v>
      </c>
      <c r="L161" s="149">
        <f>(SUM(L162:L164))</f>
        <v>966.36140420731306</v>
      </c>
      <c r="M161" s="149">
        <f>(SUM(M162:M164))</f>
        <v>966.36140420731306</v>
      </c>
      <c r="N161" s="149">
        <v>567</v>
      </c>
      <c r="O161" s="165">
        <f t="shared" si="69"/>
        <v>58.673700908522811</v>
      </c>
      <c r="P161" s="133"/>
      <c r="Q161" s="133"/>
      <c r="R161" s="133"/>
    </row>
    <row r="162" spans="1:18" x14ac:dyDescent="0.25">
      <c r="A162" s="138"/>
      <c r="B162" s="138"/>
      <c r="C162" s="139"/>
      <c r="D162" s="139"/>
      <c r="E162" s="40" t="s">
        <v>64</v>
      </c>
      <c r="F162" s="40" t="s">
        <v>69</v>
      </c>
      <c r="G162" s="158">
        <v>600</v>
      </c>
      <c r="H162" s="151">
        <v>464.52982945119118</v>
      </c>
      <c r="I162" s="151">
        <v>530.89123365850423</v>
      </c>
      <c r="J162" s="151">
        <v>600</v>
      </c>
      <c r="K162" s="151">
        <v>800</v>
      </c>
      <c r="L162" s="151">
        <v>800</v>
      </c>
      <c r="M162" s="151">
        <v>800</v>
      </c>
      <c r="N162" s="151">
        <v>517.22</v>
      </c>
      <c r="O162" s="165">
        <f t="shared" si="69"/>
        <v>64.652500000000003</v>
      </c>
      <c r="P162" s="133"/>
      <c r="Q162" s="133"/>
      <c r="R162" s="133"/>
    </row>
    <row r="163" spans="1:18" x14ac:dyDescent="0.25">
      <c r="A163" s="138"/>
      <c r="B163" s="138"/>
      <c r="C163" s="139"/>
      <c r="D163" s="139"/>
      <c r="E163" s="40" t="s">
        <v>54</v>
      </c>
      <c r="F163" s="40" t="s">
        <v>87</v>
      </c>
      <c r="G163" s="151">
        <v>31</v>
      </c>
      <c r="H163" s="151">
        <v>66.361404207313029</v>
      </c>
      <c r="I163" s="151">
        <v>66.361404207313029</v>
      </c>
      <c r="J163" s="151">
        <v>66.361404207313029</v>
      </c>
      <c r="K163" s="151">
        <v>66.361404207313029</v>
      </c>
      <c r="L163" s="151">
        <v>66.361404207313029</v>
      </c>
      <c r="M163" s="151">
        <v>66.361404207313029</v>
      </c>
      <c r="N163" s="151">
        <v>0</v>
      </c>
      <c r="O163" s="165">
        <f t="shared" si="69"/>
        <v>0</v>
      </c>
      <c r="P163" s="133"/>
      <c r="Q163" s="133"/>
      <c r="R163" s="133"/>
    </row>
    <row r="164" spans="1:18" x14ac:dyDescent="0.25">
      <c r="A164" s="138"/>
      <c r="B164" s="138"/>
      <c r="C164" s="139"/>
      <c r="D164" s="139"/>
      <c r="E164" s="40" t="s">
        <v>56</v>
      </c>
      <c r="F164" s="40" t="s">
        <v>57</v>
      </c>
      <c r="G164" s="151">
        <v>6</v>
      </c>
      <c r="H164" s="151"/>
      <c r="I164" s="151"/>
      <c r="J164" s="151"/>
      <c r="K164" s="151"/>
      <c r="L164" s="151">
        <v>100</v>
      </c>
      <c r="M164" s="151">
        <v>100</v>
      </c>
      <c r="N164" s="151">
        <v>49.78</v>
      </c>
      <c r="O164" s="165">
        <f t="shared" si="69"/>
        <v>49.78</v>
      </c>
      <c r="P164" s="133"/>
      <c r="Q164" s="133"/>
      <c r="R164" s="133"/>
    </row>
    <row r="165" spans="1:18" x14ac:dyDescent="0.25">
      <c r="A165" s="138"/>
      <c r="B165" s="138">
        <v>36</v>
      </c>
      <c r="C165" s="139"/>
      <c r="D165" s="139"/>
      <c r="E165" s="40"/>
      <c r="F165" s="40" t="s">
        <v>350</v>
      </c>
      <c r="G165" s="151">
        <v>0</v>
      </c>
      <c r="H165" s="151"/>
      <c r="I165" s="151"/>
      <c r="J165" s="151"/>
      <c r="K165" s="151">
        <v>0</v>
      </c>
      <c r="L165" s="151">
        <v>0</v>
      </c>
      <c r="M165" s="151">
        <v>0</v>
      </c>
      <c r="N165" s="151">
        <v>60</v>
      </c>
      <c r="O165" s="165">
        <v>0</v>
      </c>
      <c r="P165" s="133"/>
      <c r="Q165" s="133"/>
      <c r="R165" s="133"/>
    </row>
    <row r="166" spans="1:18" x14ac:dyDescent="0.25">
      <c r="A166" s="138"/>
      <c r="B166" s="138"/>
      <c r="C166" s="139">
        <v>369</v>
      </c>
      <c r="D166" s="139"/>
      <c r="E166" s="40"/>
      <c r="F166" s="40" t="s">
        <v>351</v>
      </c>
      <c r="G166" s="151">
        <v>0</v>
      </c>
      <c r="H166" s="151"/>
      <c r="I166" s="151"/>
      <c r="J166" s="151"/>
      <c r="K166" s="151">
        <v>0</v>
      </c>
      <c r="L166" s="151">
        <v>0</v>
      </c>
      <c r="M166" s="151">
        <v>0</v>
      </c>
      <c r="N166" s="151">
        <v>60</v>
      </c>
      <c r="O166" s="165">
        <v>0</v>
      </c>
      <c r="P166" s="133"/>
      <c r="Q166" s="133"/>
      <c r="R166" s="133"/>
    </row>
    <row r="167" spans="1:18" x14ac:dyDescent="0.25">
      <c r="A167" s="138"/>
      <c r="B167" s="138"/>
      <c r="C167" s="139"/>
      <c r="D167" s="139">
        <v>3691</v>
      </c>
      <c r="E167" s="40" t="s">
        <v>56</v>
      </c>
      <c r="F167" s="40" t="s">
        <v>351</v>
      </c>
      <c r="G167" s="151">
        <v>0</v>
      </c>
      <c r="H167" s="151"/>
      <c r="I167" s="151"/>
      <c r="J167" s="151"/>
      <c r="K167" s="151">
        <v>0</v>
      </c>
      <c r="L167" s="151">
        <v>0</v>
      </c>
      <c r="M167" s="151"/>
      <c r="N167" s="151">
        <v>59.5</v>
      </c>
      <c r="O167" s="165">
        <v>0</v>
      </c>
      <c r="P167" s="133"/>
      <c r="Q167" s="133"/>
      <c r="R167" s="133"/>
    </row>
    <row r="168" spans="1:18" x14ac:dyDescent="0.25">
      <c r="A168" s="138"/>
      <c r="B168" s="138">
        <v>37</v>
      </c>
      <c r="C168" s="139"/>
      <c r="D168" s="139"/>
      <c r="E168" s="40"/>
      <c r="F168" s="40" t="s">
        <v>114</v>
      </c>
      <c r="G168" s="149">
        <f t="shared" ref="G168:O169" si="98">(SUM(G169))</f>
        <v>475</v>
      </c>
      <c r="H168" s="150">
        <f t="shared" si="98"/>
        <v>11063.906032251642</v>
      </c>
      <c r="I168" s="149">
        <f t="shared" si="98"/>
        <v>11063.906032251642</v>
      </c>
      <c r="J168" s="149">
        <f t="shared" si="98"/>
        <v>11063.042205853075</v>
      </c>
      <c r="K168" s="149">
        <f t="shared" si="98"/>
        <v>11063.042205853075</v>
      </c>
      <c r="L168" s="149">
        <f t="shared" si="98"/>
        <v>10898.042205853075</v>
      </c>
      <c r="M168" s="149">
        <f t="shared" si="98"/>
        <v>10898.042205853075</v>
      </c>
      <c r="N168" s="149">
        <f t="shared" si="98"/>
        <v>1176.92</v>
      </c>
      <c r="O168" s="165">
        <f t="shared" si="69"/>
        <v>10.799370912400255</v>
      </c>
      <c r="P168" s="133"/>
      <c r="Q168" s="133"/>
      <c r="R168" s="133"/>
    </row>
    <row r="169" spans="1:18" x14ac:dyDescent="0.25">
      <c r="A169" s="138"/>
      <c r="B169" s="138"/>
      <c r="C169" s="139">
        <v>372</v>
      </c>
      <c r="D169" s="139"/>
      <c r="E169" s="40"/>
      <c r="F169" s="40" t="s">
        <v>115</v>
      </c>
      <c r="G169" s="149">
        <f t="shared" si="98"/>
        <v>475</v>
      </c>
      <c r="H169" s="149">
        <f t="shared" si="98"/>
        <v>11063.906032251642</v>
      </c>
      <c r="I169" s="149">
        <f t="shared" si="98"/>
        <v>11063.906032251642</v>
      </c>
      <c r="J169" s="149">
        <f t="shared" si="98"/>
        <v>11063.042205853075</v>
      </c>
      <c r="K169" s="149">
        <f t="shared" si="98"/>
        <v>11063.042205853075</v>
      </c>
      <c r="L169" s="149">
        <f t="shared" si="98"/>
        <v>10898.042205853075</v>
      </c>
      <c r="M169" s="149">
        <f t="shared" si="98"/>
        <v>10898.042205853075</v>
      </c>
      <c r="N169" s="149">
        <f t="shared" si="98"/>
        <v>1176.92</v>
      </c>
      <c r="O169" s="165">
        <f t="shared" si="69"/>
        <v>10.799370912400255</v>
      </c>
      <c r="P169" s="133"/>
      <c r="Q169" s="133"/>
      <c r="R169" s="133"/>
    </row>
    <row r="170" spans="1:18" x14ac:dyDescent="0.25">
      <c r="A170" s="138"/>
      <c r="B170" s="138"/>
      <c r="C170" s="139"/>
      <c r="D170" s="139">
        <v>3722</v>
      </c>
      <c r="E170" s="40"/>
      <c r="F170" s="40" t="s">
        <v>114</v>
      </c>
      <c r="G170" s="149">
        <f t="shared" ref="G170:O170" si="99">(SUM(G171:G173))</f>
        <v>475</v>
      </c>
      <c r="H170" s="149">
        <f t="shared" si="99"/>
        <v>11063.906032251642</v>
      </c>
      <c r="I170" s="149">
        <f t="shared" si="99"/>
        <v>11063.906032251642</v>
      </c>
      <c r="J170" s="149">
        <f t="shared" si="99"/>
        <v>11063.042205853075</v>
      </c>
      <c r="K170" s="149">
        <f t="shared" ref="K170:M170" si="100">(SUM(K171:K173))</f>
        <v>11063.042205853075</v>
      </c>
      <c r="L170" s="149">
        <f t="shared" ref="L170" si="101">(SUM(L171:L173))</f>
        <v>10898.042205853075</v>
      </c>
      <c r="M170" s="149">
        <f t="shared" si="100"/>
        <v>10898.042205853075</v>
      </c>
      <c r="N170" s="149">
        <f t="shared" si="99"/>
        <v>1176.92</v>
      </c>
      <c r="O170" s="165">
        <f t="shared" si="69"/>
        <v>10.799370912400255</v>
      </c>
      <c r="P170" s="133"/>
      <c r="Q170" s="133"/>
      <c r="R170" s="133"/>
    </row>
    <row r="171" spans="1:18" x14ac:dyDescent="0.25">
      <c r="A171" s="138"/>
      <c r="B171" s="138"/>
      <c r="C171" s="139"/>
      <c r="D171" s="139"/>
      <c r="E171" s="40" t="s">
        <v>68</v>
      </c>
      <c r="F171" s="40" t="s">
        <v>18</v>
      </c>
      <c r="G171" s="151">
        <v>0</v>
      </c>
      <c r="H171" s="151">
        <v>1507.8638263985665</v>
      </c>
      <c r="I171" s="151">
        <v>1507.8638263985665</v>
      </c>
      <c r="J171" s="151">
        <v>265</v>
      </c>
      <c r="K171" s="151">
        <v>265</v>
      </c>
      <c r="L171" s="151">
        <v>100</v>
      </c>
      <c r="M171" s="151">
        <v>100</v>
      </c>
      <c r="N171" s="151">
        <v>0</v>
      </c>
      <c r="O171" s="165">
        <f t="shared" si="69"/>
        <v>0</v>
      </c>
      <c r="P171" s="133"/>
      <c r="Q171" s="133"/>
      <c r="R171" s="133"/>
    </row>
    <row r="172" spans="1:18" x14ac:dyDescent="0.25">
      <c r="A172" s="138"/>
      <c r="B172" s="138"/>
      <c r="C172" s="139"/>
      <c r="D172" s="139"/>
      <c r="E172" s="40" t="s">
        <v>116</v>
      </c>
      <c r="F172" s="40" t="s">
        <v>117</v>
      </c>
      <c r="G172" s="158">
        <v>0</v>
      </c>
      <c r="H172" s="151">
        <v>0</v>
      </c>
      <c r="I172" s="151">
        <v>0</v>
      </c>
      <c r="J172" s="151">
        <v>1242</v>
      </c>
      <c r="K172" s="151">
        <v>1242</v>
      </c>
      <c r="L172" s="151">
        <v>1242</v>
      </c>
      <c r="M172" s="151">
        <v>1242</v>
      </c>
      <c r="N172" s="151">
        <v>710.21</v>
      </c>
      <c r="O172" s="165">
        <f t="shared" si="69"/>
        <v>57.182769726247997</v>
      </c>
      <c r="P172" s="133"/>
      <c r="Q172" s="133"/>
      <c r="R172" s="133"/>
    </row>
    <row r="173" spans="1:18" x14ac:dyDescent="0.25">
      <c r="A173" s="138"/>
      <c r="B173" s="138"/>
      <c r="C173" s="139"/>
      <c r="D173" s="139"/>
      <c r="E173" s="40" t="s">
        <v>49</v>
      </c>
      <c r="F173" s="40" t="s">
        <v>106</v>
      </c>
      <c r="G173" s="158">
        <v>475</v>
      </c>
      <c r="H173" s="151">
        <v>9556.0422058530748</v>
      </c>
      <c r="I173" s="151">
        <v>9556.0422058530748</v>
      </c>
      <c r="J173" s="151">
        <v>9556.0422058530748</v>
      </c>
      <c r="K173" s="151">
        <v>9556.0422058530748</v>
      </c>
      <c r="L173" s="151">
        <v>9556.0422058530748</v>
      </c>
      <c r="M173" s="151">
        <v>9556.0422058530748</v>
      </c>
      <c r="N173" s="151">
        <v>466.71</v>
      </c>
      <c r="O173" s="165">
        <f t="shared" si="69"/>
        <v>4.8839256874999997</v>
      </c>
      <c r="P173" s="133"/>
      <c r="Q173" s="133"/>
      <c r="R173" s="133"/>
    </row>
    <row r="174" spans="1:18" x14ac:dyDescent="0.25">
      <c r="A174" s="138"/>
      <c r="B174" s="138">
        <v>38</v>
      </c>
      <c r="C174" s="139"/>
      <c r="D174" s="139"/>
      <c r="E174" s="40"/>
      <c r="F174" s="40" t="s">
        <v>118</v>
      </c>
      <c r="G174" s="149">
        <f t="shared" ref="G174:O176" si="102">(SUM(G175))</f>
        <v>266</v>
      </c>
      <c r="H174" s="149">
        <f t="shared" si="102"/>
        <v>0</v>
      </c>
      <c r="I174" s="149">
        <f t="shared" si="102"/>
        <v>0</v>
      </c>
      <c r="J174" s="149">
        <f t="shared" si="102"/>
        <v>1601</v>
      </c>
      <c r="K174" s="149">
        <f t="shared" si="102"/>
        <v>1601</v>
      </c>
      <c r="L174" s="149">
        <f t="shared" si="102"/>
        <v>1601</v>
      </c>
      <c r="M174" s="149">
        <f t="shared" si="102"/>
        <v>1601</v>
      </c>
      <c r="N174" s="149">
        <f t="shared" si="102"/>
        <v>276.22000000000003</v>
      </c>
      <c r="O174" s="165">
        <f t="shared" si="69"/>
        <v>17.252966895690193</v>
      </c>
      <c r="P174" s="133"/>
      <c r="Q174" s="133"/>
      <c r="R174" s="133"/>
    </row>
    <row r="175" spans="1:18" x14ac:dyDescent="0.25">
      <c r="A175" s="138"/>
      <c r="B175" s="138"/>
      <c r="C175" s="139">
        <v>381</v>
      </c>
      <c r="D175" s="139"/>
      <c r="E175" s="40"/>
      <c r="F175" s="40" t="s">
        <v>62</v>
      </c>
      <c r="G175" s="149">
        <f t="shared" si="102"/>
        <v>266</v>
      </c>
      <c r="H175" s="149">
        <f t="shared" si="102"/>
        <v>0</v>
      </c>
      <c r="I175" s="149">
        <f t="shared" si="102"/>
        <v>0</v>
      </c>
      <c r="J175" s="149">
        <f t="shared" si="102"/>
        <v>1601</v>
      </c>
      <c r="K175" s="149">
        <f t="shared" si="102"/>
        <v>1601</v>
      </c>
      <c r="L175" s="149">
        <f t="shared" si="102"/>
        <v>1601</v>
      </c>
      <c r="M175" s="149">
        <f t="shared" si="102"/>
        <v>1601</v>
      </c>
      <c r="N175" s="149">
        <f t="shared" si="102"/>
        <v>276.22000000000003</v>
      </c>
      <c r="O175" s="165">
        <f t="shared" ref="O175:O203" si="103">N175/M175*100</f>
        <v>17.252966895690193</v>
      </c>
      <c r="P175" s="133"/>
      <c r="Q175" s="133"/>
      <c r="R175" s="133"/>
    </row>
    <row r="176" spans="1:18" x14ac:dyDescent="0.25">
      <c r="A176" s="138"/>
      <c r="B176" s="138"/>
      <c r="C176" s="139"/>
      <c r="D176" s="139">
        <v>3812</v>
      </c>
      <c r="E176" s="40"/>
      <c r="F176" s="40" t="s">
        <v>62</v>
      </c>
      <c r="G176" s="149">
        <f t="shared" si="102"/>
        <v>266</v>
      </c>
      <c r="H176" s="149">
        <f t="shared" si="102"/>
        <v>0</v>
      </c>
      <c r="I176" s="149">
        <f t="shared" si="102"/>
        <v>0</v>
      </c>
      <c r="J176" s="149">
        <f t="shared" si="102"/>
        <v>1601</v>
      </c>
      <c r="K176" s="149">
        <f t="shared" si="102"/>
        <v>1601</v>
      </c>
      <c r="L176" s="149">
        <f t="shared" si="102"/>
        <v>1601</v>
      </c>
      <c r="M176" s="149">
        <f t="shared" si="102"/>
        <v>1601</v>
      </c>
      <c r="N176" s="149">
        <f t="shared" si="102"/>
        <v>276.22000000000003</v>
      </c>
      <c r="O176" s="165">
        <f t="shared" si="103"/>
        <v>17.252966895690193</v>
      </c>
      <c r="P176" s="133"/>
      <c r="Q176" s="133"/>
      <c r="R176" s="133"/>
    </row>
    <row r="177" spans="1:18" x14ac:dyDescent="0.25">
      <c r="A177" s="138"/>
      <c r="B177" s="138"/>
      <c r="C177" s="139"/>
      <c r="D177" s="139"/>
      <c r="E177" s="40" t="s">
        <v>49</v>
      </c>
      <c r="F177" s="40" t="s">
        <v>61</v>
      </c>
      <c r="G177" s="158">
        <v>266</v>
      </c>
      <c r="H177" s="151">
        <v>0</v>
      </c>
      <c r="I177" s="151">
        <v>0</v>
      </c>
      <c r="J177" s="151">
        <v>1601</v>
      </c>
      <c r="K177" s="151">
        <v>1601</v>
      </c>
      <c r="L177" s="151">
        <v>1601</v>
      </c>
      <c r="M177" s="151">
        <v>1601</v>
      </c>
      <c r="N177" s="151">
        <v>276.22000000000003</v>
      </c>
      <c r="O177" s="165">
        <f t="shared" si="103"/>
        <v>17.252966895690193</v>
      </c>
      <c r="P177" s="133"/>
      <c r="Q177" s="133"/>
      <c r="R177" s="133"/>
    </row>
    <row r="178" spans="1:18" ht="22.5" x14ac:dyDescent="0.25">
      <c r="A178" s="141">
        <v>4</v>
      </c>
      <c r="B178" s="141"/>
      <c r="C178" s="142"/>
      <c r="D178" s="142"/>
      <c r="E178" s="142"/>
      <c r="F178" s="143" t="s">
        <v>23</v>
      </c>
      <c r="G178" s="183">
        <f>(SUM(G179,G197))</f>
        <v>81919</v>
      </c>
      <c r="H178" s="153">
        <f>(SUM(H179,H197))</f>
        <v>534886.19019178441</v>
      </c>
      <c r="I178" s="148">
        <v>102951</v>
      </c>
      <c r="J178" s="148">
        <v>213951</v>
      </c>
      <c r="K178" s="183">
        <v>213951</v>
      </c>
      <c r="L178" s="183">
        <f>(SUM(L179,L197))</f>
        <v>283612.69560023886</v>
      </c>
      <c r="M178" s="183">
        <f>(SUM(M179,M197))</f>
        <v>333612.69560023886</v>
      </c>
      <c r="N178" s="183">
        <v>6328.7</v>
      </c>
      <c r="O178" s="165">
        <f t="shared" si="103"/>
        <v>1.8970201324662861</v>
      </c>
      <c r="P178" s="133"/>
      <c r="Q178" s="133"/>
      <c r="R178" s="133"/>
    </row>
    <row r="179" spans="1:18" ht="22.5" x14ac:dyDescent="0.25">
      <c r="A179" s="136"/>
      <c r="B179" s="136">
        <v>42</v>
      </c>
      <c r="C179" s="136" t="s">
        <v>44</v>
      </c>
      <c r="D179" s="136"/>
      <c r="E179" s="136"/>
      <c r="F179" s="144" t="s">
        <v>39</v>
      </c>
      <c r="G179" s="149">
        <f>(SUM(G180,G185,G191))</f>
        <v>2825</v>
      </c>
      <c r="H179" s="149">
        <f t="shared" ref="H179:O179" si="104">(SUM(H180,H191))</f>
        <v>75652.000796336855</v>
      </c>
      <c r="I179" s="149">
        <f t="shared" si="104"/>
        <v>31853.474019510253</v>
      </c>
      <c r="J179" s="149">
        <f t="shared" si="104"/>
        <v>32853.122967681993</v>
      </c>
      <c r="K179" s="149">
        <f t="shared" si="104"/>
        <v>32853.122967681993</v>
      </c>
      <c r="L179" s="149">
        <f t="shared" si="104"/>
        <v>35853.122967681993</v>
      </c>
      <c r="M179" s="149">
        <f t="shared" ref="M179" si="105">(SUM(M180,M191))</f>
        <v>35853.122967681993</v>
      </c>
      <c r="N179" s="149">
        <f t="shared" si="104"/>
        <v>3831</v>
      </c>
      <c r="O179" s="165">
        <f t="shared" si="103"/>
        <v>10.685261653366329</v>
      </c>
      <c r="P179" s="133"/>
      <c r="Q179" s="133"/>
      <c r="R179" s="133"/>
    </row>
    <row r="180" spans="1:18" x14ac:dyDescent="0.25">
      <c r="A180" s="136"/>
      <c r="B180" s="136"/>
      <c r="C180" s="136">
        <v>422</v>
      </c>
      <c r="D180" s="136"/>
      <c r="E180" s="136"/>
      <c r="F180" s="144" t="s">
        <v>119</v>
      </c>
      <c r="G180" s="149">
        <f>(SUM(G181))</f>
        <v>0</v>
      </c>
      <c r="H180" s="149">
        <f t="shared" ref="H180:O180" si="106">(SUM(H181,H185))</f>
        <v>66095.958590483773</v>
      </c>
      <c r="I180" s="149">
        <f t="shared" si="106"/>
        <v>22297.431813657178</v>
      </c>
      <c r="J180" s="149">
        <f t="shared" si="106"/>
        <v>23297.080761828922</v>
      </c>
      <c r="K180" s="149">
        <f t="shared" si="106"/>
        <v>23297.080761828922</v>
      </c>
      <c r="L180" s="149">
        <f t="shared" si="106"/>
        <v>26297.080761828922</v>
      </c>
      <c r="M180" s="149">
        <f t="shared" ref="M180" si="107">(SUM(M181,M185))</f>
        <v>26297.080761828922</v>
      </c>
      <c r="N180" s="149">
        <f t="shared" si="106"/>
        <v>3231</v>
      </c>
      <c r="O180" s="165">
        <f t="shared" si="103"/>
        <v>12.28653487914865</v>
      </c>
      <c r="P180" s="133"/>
      <c r="Q180" s="133"/>
      <c r="R180" s="133"/>
    </row>
    <row r="181" spans="1:18" x14ac:dyDescent="0.25">
      <c r="A181" s="136"/>
      <c r="B181" s="136"/>
      <c r="C181" s="136"/>
      <c r="D181" s="136">
        <v>4223</v>
      </c>
      <c r="E181" s="136"/>
      <c r="F181" s="144" t="s">
        <v>352</v>
      </c>
      <c r="G181" s="149">
        <f>(SUM(G182))</f>
        <v>0</v>
      </c>
      <c r="H181" s="149">
        <f t="shared" ref="H181:O181" si="108">(SUM(H182:H184))</f>
        <v>44860.309244143602</v>
      </c>
      <c r="I181" s="149">
        <f t="shared" si="108"/>
        <v>5043.4667197557901</v>
      </c>
      <c r="J181" s="149">
        <f t="shared" si="108"/>
        <v>5043.4667197557901</v>
      </c>
      <c r="K181" s="149">
        <f t="shared" si="108"/>
        <v>5043.4667197557901</v>
      </c>
      <c r="L181" s="149">
        <f t="shared" ref="L181" si="109">(SUM(L182:L184))</f>
        <v>5043.4667197557901</v>
      </c>
      <c r="M181" s="149">
        <f t="shared" ref="M181" si="110">(SUM(M182:M184))</f>
        <v>5043.4667197557901</v>
      </c>
      <c r="N181" s="149">
        <f t="shared" si="108"/>
        <v>606</v>
      </c>
      <c r="O181" s="165">
        <f t="shared" si="103"/>
        <v>12.015544736842106</v>
      </c>
      <c r="P181" s="133"/>
      <c r="Q181" s="133"/>
      <c r="R181" s="133"/>
    </row>
    <row r="182" spans="1:18" x14ac:dyDescent="0.25">
      <c r="A182" s="136"/>
      <c r="B182" s="136"/>
      <c r="C182" s="136"/>
      <c r="D182" s="136"/>
      <c r="E182" s="136" t="s">
        <v>68</v>
      </c>
      <c r="F182" s="144" t="s">
        <v>18</v>
      </c>
      <c r="G182" s="158">
        <v>0</v>
      </c>
      <c r="H182" s="151">
        <v>39816.842524387816</v>
      </c>
      <c r="I182" s="151">
        <v>0</v>
      </c>
      <c r="J182" s="151">
        <v>0</v>
      </c>
      <c r="K182" s="151">
        <v>0</v>
      </c>
      <c r="L182" s="151">
        <v>0</v>
      </c>
      <c r="M182" s="151">
        <v>0</v>
      </c>
      <c r="N182" s="151">
        <v>606</v>
      </c>
      <c r="O182" s="165">
        <v>0</v>
      </c>
      <c r="P182" s="133"/>
      <c r="Q182" s="133"/>
      <c r="R182" s="133"/>
    </row>
    <row r="183" spans="1:18" x14ac:dyDescent="0.25">
      <c r="A183" s="136"/>
      <c r="B183" s="136"/>
      <c r="C183" s="136"/>
      <c r="D183" s="136"/>
      <c r="E183" s="136" t="s">
        <v>49</v>
      </c>
      <c r="F183" s="144" t="s">
        <v>50</v>
      </c>
      <c r="G183" s="151">
        <v>0</v>
      </c>
      <c r="H183" s="151">
        <v>3318.0702103656513</v>
      </c>
      <c r="I183" s="151">
        <v>3318.0702103656513</v>
      </c>
      <c r="J183" s="151">
        <v>3318.0702103656513</v>
      </c>
      <c r="K183" s="151">
        <v>3318.0702103656513</v>
      </c>
      <c r="L183" s="151">
        <v>3318.0702103656513</v>
      </c>
      <c r="M183" s="151">
        <v>3318.0702103656513</v>
      </c>
      <c r="N183" s="151">
        <v>0</v>
      </c>
      <c r="O183" s="165">
        <f t="shared" si="103"/>
        <v>0</v>
      </c>
      <c r="P183" s="133"/>
      <c r="Q183" s="133"/>
      <c r="R183" s="133"/>
    </row>
    <row r="184" spans="1:18" x14ac:dyDescent="0.25">
      <c r="A184" s="136"/>
      <c r="B184" s="136"/>
      <c r="C184" s="136"/>
      <c r="D184" s="136"/>
      <c r="E184" s="136" t="s">
        <v>56</v>
      </c>
      <c r="F184" s="144" t="s">
        <v>57</v>
      </c>
      <c r="G184" s="151">
        <v>0</v>
      </c>
      <c r="H184" s="151">
        <v>1725.3965093901386</v>
      </c>
      <c r="I184" s="151">
        <v>1725.3965093901386</v>
      </c>
      <c r="J184" s="151">
        <v>1725.3965093901386</v>
      </c>
      <c r="K184" s="151">
        <v>1725.3965093901386</v>
      </c>
      <c r="L184" s="151">
        <v>1725.3965093901386</v>
      </c>
      <c r="M184" s="151">
        <v>1725.3965093901386</v>
      </c>
      <c r="N184" s="151">
        <v>0</v>
      </c>
      <c r="O184" s="165">
        <f t="shared" si="103"/>
        <v>0</v>
      </c>
      <c r="P184" s="133"/>
      <c r="Q184" s="133"/>
      <c r="R184" s="133"/>
    </row>
    <row r="185" spans="1:18" x14ac:dyDescent="0.25">
      <c r="A185" s="136"/>
      <c r="B185" s="136"/>
      <c r="C185" s="136"/>
      <c r="D185" s="136">
        <v>4227</v>
      </c>
      <c r="E185" s="136"/>
      <c r="F185" s="144"/>
      <c r="G185" s="149">
        <f>(SUM(G186:G190))</f>
        <v>1711</v>
      </c>
      <c r="H185" s="149">
        <f>(SUM(H186:H188))</f>
        <v>21235.649346340171</v>
      </c>
      <c r="I185" s="149">
        <f>(SUM(I186:I188))</f>
        <v>17253.965093901388</v>
      </c>
      <c r="J185" s="149">
        <f t="shared" ref="J185:O185" si="111">(SUM(J186:J190))</f>
        <v>18253.614042073132</v>
      </c>
      <c r="K185" s="149">
        <f t="shared" si="111"/>
        <v>18253.614042073132</v>
      </c>
      <c r="L185" s="149">
        <f t="shared" si="111"/>
        <v>21253.614042073132</v>
      </c>
      <c r="M185" s="149">
        <f t="shared" si="111"/>
        <v>21253.614042073132</v>
      </c>
      <c r="N185" s="149">
        <f t="shared" si="111"/>
        <v>2625</v>
      </c>
      <c r="O185" s="165">
        <f t="shared" si="103"/>
        <v>12.350840637284627</v>
      </c>
      <c r="P185" s="133"/>
      <c r="Q185" s="133"/>
      <c r="R185" s="133"/>
    </row>
    <row r="186" spans="1:18" x14ac:dyDescent="0.25">
      <c r="A186" s="136"/>
      <c r="B186" s="136"/>
      <c r="C186" s="136"/>
      <c r="D186" s="136"/>
      <c r="E186" s="136" t="s">
        <v>68</v>
      </c>
      <c r="F186" s="144" t="s">
        <v>18</v>
      </c>
      <c r="G186" s="158">
        <v>0</v>
      </c>
      <c r="H186" s="151">
        <v>3981.6842524387812</v>
      </c>
      <c r="I186" s="151">
        <v>0</v>
      </c>
      <c r="J186" s="151">
        <v>0</v>
      </c>
      <c r="K186" s="151">
        <v>0</v>
      </c>
      <c r="L186" s="151">
        <v>0</v>
      </c>
      <c r="M186" s="151">
        <v>0</v>
      </c>
      <c r="N186" s="151">
        <v>2625</v>
      </c>
      <c r="O186" s="165">
        <v>0</v>
      </c>
      <c r="P186" s="133"/>
      <c r="Q186" s="133"/>
      <c r="R186" s="133"/>
    </row>
    <row r="187" spans="1:18" x14ac:dyDescent="0.25">
      <c r="A187" s="136"/>
      <c r="B187" s="136"/>
      <c r="C187" s="136"/>
      <c r="D187" s="136"/>
      <c r="E187" s="145" t="s">
        <v>60</v>
      </c>
      <c r="F187" s="144" t="s">
        <v>61</v>
      </c>
      <c r="G187" s="158">
        <v>213</v>
      </c>
      <c r="H187" s="151">
        <v>16590.351051828256</v>
      </c>
      <c r="I187" s="151">
        <v>16590.351051828256</v>
      </c>
      <c r="J187" s="151">
        <v>1000</v>
      </c>
      <c r="K187" s="151">
        <v>1000</v>
      </c>
      <c r="L187" s="151">
        <v>2000</v>
      </c>
      <c r="M187" s="151">
        <v>2000</v>
      </c>
      <c r="N187" s="151">
        <v>0</v>
      </c>
      <c r="O187" s="165">
        <f t="shared" si="103"/>
        <v>0</v>
      </c>
      <c r="P187" s="133"/>
      <c r="Q187" s="133"/>
      <c r="R187" s="133"/>
    </row>
    <row r="188" spans="1:18" x14ac:dyDescent="0.25">
      <c r="A188" s="136"/>
      <c r="B188" s="136"/>
      <c r="C188" s="136"/>
      <c r="D188" s="136"/>
      <c r="E188" s="136" t="s">
        <v>56</v>
      </c>
      <c r="F188" s="144" t="s">
        <v>57</v>
      </c>
      <c r="G188" s="158">
        <v>0</v>
      </c>
      <c r="H188" s="151">
        <v>663.61404207313024</v>
      </c>
      <c r="I188" s="151">
        <v>663.61404207313024</v>
      </c>
      <c r="J188" s="151">
        <v>663.61404207313024</v>
      </c>
      <c r="K188" s="151">
        <v>663.61404207313024</v>
      </c>
      <c r="L188" s="151">
        <v>663.61404207313024</v>
      </c>
      <c r="M188" s="151">
        <v>663.61404207313024</v>
      </c>
      <c r="N188" s="151">
        <v>0</v>
      </c>
      <c r="O188" s="165">
        <f t="shared" si="103"/>
        <v>0</v>
      </c>
      <c r="P188" s="133"/>
      <c r="Q188" s="133"/>
      <c r="R188" s="133"/>
    </row>
    <row r="189" spans="1:18" x14ac:dyDescent="0.25">
      <c r="A189" s="136"/>
      <c r="B189" s="136"/>
      <c r="C189" s="136"/>
      <c r="D189" s="136"/>
      <c r="E189" s="136" t="s">
        <v>54</v>
      </c>
      <c r="F189" s="144" t="s">
        <v>87</v>
      </c>
      <c r="G189" s="158">
        <v>0</v>
      </c>
      <c r="H189" s="151"/>
      <c r="I189" s="151"/>
      <c r="J189" s="151"/>
      <c r="K189" s="151"/>
      <c r="L189" s="151">
        <v>2000</v>
      </c>
      <c r="M189" s="151">
        <v>2000</v>
      </c>
      <c r="N189" s="151">
        <v>0</v>
      </c>
      <c r="O189" s="165">
        <f t="shared" si="103"/>
        <v>0</v>
      </c>
      <c r="P189" s="133"/>
      <c r="Q189" s="133"/>
      <c r="R189" s="133"/>
    </row>
    <row r="190" spans="1:18" x14ac:dyDescent="0.25">
      <c r="A190" s="136"/>
      <c r="B190" s="136"/>
      <c r="C190" s="136"/>
      <c r="D190" s="136"/>
      <c r="E190" s="136" t="s">
        <v>49</v>
      </c>
      <c r="F190" s="144" t="s">
        <v>50</v>
      </c>
      <c r="G190" s="158">
        <v>1498</v>
      </c>
      <c r="H190" s="151"/>
      <c r="I190" s="151"/>
      <c r="J190" s="151">
        <v>16590</v>
      </c>
      <c r="K190" s="151">
        <v>16590</v>
      </c>
      <c r="L190" s="151">
        <v>16590</v>
      </c>
      <c r="M190" s="151">
        <v>16590</v>
      </c>
      <c r="N190" s="151">
        <v>0</v>
      </c>
      <c r="O190" s="165">
        <f t="shared" si="103"/>
        <v>0</v>
      </c>
      <c r="P190" s="133"/>
      <c r="Q190" s="133"/>
      <c r="R190" s="133"/>
    </row>
    <row r="191" spans="1:18" x14ac:dyDescent="0.25">
      <c r="A191" s="136"/>
      <c r="B191" s="136"/>
      <c r="C191" s="136">
        <v>424</v>
      </c>
      <c r="D191" s="136"/>
      <c r="E191" s="136"/>
      <c r="F191" s="144" t="s">
        <v>121</v>
      </c>
      <c r="G191" s="149">
        <f t="shared" ref="G191:O191" si="112">(SUM(G192))</f>
        <v>1114</v>
      </c>
      <c r="H191" s="149">
        <f t="shared" si="112"/>
        <v>9556.0422058530748</v>
      </c>
      <c r="I191" s="149">
        <f t="shared" si="112"/>
        <v>9556.0422058530748</v>
      </c>
      <c r="J191" s="149">
        <f t="shared" si="112"/>
        <v>9556.0422058530748</v>
      </c>
      <c r="K191" s="149">
        <f t="shared" si="112"/>
        <v>9556.0422058530748</v>
      </c>
      <c r="L191" s="149">
        <f t="shared" si="112"/>
        <v>9556.0422058530748</v>
      </c>
      <c r="M191" s="149">
        <f t="shared" si="112"/>
        <v>9556.0422058530748</v>
      </c>
      <c r="N191" s="149">
        <f t="shared" si="112"/>
        <v>600</v>
      </c>
      <c r="O191" s="165">
        <f t="shared" si="103"/>
        <v>6.2787500000000014</v>
      </c>
      <c r="P191" s="133"/>
      <c r="Q191" s="133"/>
      <c r="R191" s="133"/>
    </row>
    <row r="192" spans="1:18" x14ac:dyDescent="0.25">
      <c r="A192" s="136"/>
      <c r="B192" s="136"/>
      <c r="C192" s="136"/>
      <c r="D192" s="136">
        <v>4241</v>
      </c>
      <c r="E192" s="136"/>
      <c r="F192" s="144" t="s">
        <v>122</v>
      </c>
      <c r="G192" s="149">
        <f>(SUM(G193:G196))</f>
        <v>1114</v>
      </c>
      <c r="H192" s="149">
        <f t="shared" ref="H192:O192" si="113">(SUM(H193:H195))</f>
        <v>9556.0422058530748</v>
      </c>
      <c r="I192" s="149">
        <f t="shared" si="113"/>
        <v>9556.0422058530748</v>
      </c>
      <c r="J192" s="149">
        <f t="shared" si="113"/>
        <v>9556.0422058530748</v>
      </c>
      <c r="K192" s="149">
        <f t="shared" ref="K192:M192" si="114">(SUM(K193:K195))</f>
        <v>9556.0422058530748</v>
      </c>
      <c r="L192" s="149">
        <f t="shared" ref="L192" si="115">(SUM(L193:L195))</f>
        <v>9556.0422058530748</v>
      </c>
      <c r="M192" s="149">
        <f t="shared" si="114"/>
        <v>9556.0422058530748</v>
      </c>
      <c r="N192" s="149">
        <f t="shared" si="113"/>
        <v>600</v>
      </c>
      <c r="O192" s="165">
        <f t="shared" si="103"/>
        <v>6.2787500000000014</v>
      </c>
      <c r="P192" s="133"/>
      <c r="Q192" s="133"/>
      <c r="R192" s="133"/>
    </row>
    <row r="193" spans="1:18" x14ac:dyDescent="0.25">
      <c r="A193" s="136"/>
      <c r="B193" s="136"/>
      <c r="C193" s="136"/>
      <c r="D193" s="136"/>
      <c r="E193" s="136" t="s">
        <v>49</v>
      </c>
      <c r="F193" s="144" t="s">
        <v>106</v>
      </c>
      <c r="G193" s="158">
        <v>614</v>
      </c>
      <c r="H193" s="151">
        <v>7963.3685048775624</v>
      </c>
      <c r="I193" s="151">
        <v>7963.3685048775624</v>
      </c>
      <c r="J193" s="151">
        <v>7963.3685048775624</v>
      </c>
      <c r="K193" s="151">
        <v>7963.3685048775624</v>
      </c>
      <c r="L193" s="151">
        <v>7963.3685048775624</v>
      </c>
      <c r="M193" s="151">
        <v>7963.3685048775624</v>
      </c>
      <c r="N193" s="151">
        <v>0</v>
      </c>
      <c r="O193" s="165">
        <f t="shared" si="103"/>
        <v>0</v>
      </c>
      <c r="P193" s="133"/>
      <c r="Q193" s="133"/>
      <c r="R193" s="133"/>
    </row>
    <row r="194" spans="1:18" x14ac:dyDescent="0.25">
      <c r="A194" s="136"/>
      <c r="B194" s="136"/>
      <c r="C194" s="136"/>
      <c r="D194" s="136"/>
      <c r="E194" s="136" t="s">
        <v>56</v>
      </c>
      <c r="F194" s="144" t="s">
        <v>57</v>
      </c>
      <c r="G194" s="151">
        <v>0</v>
      </c>
      <c r="H194" s="151">
        <v>530.89123365850423</v>
      </c>
      <c r="I194" s="151">
        <v>530.89123365850423</v>
      </c>
      <c r="J194" s="151">
        <v>530.89123365850423</v>
      </c>
      <c r="K194" s="151">
        <v>530.89123365850423</v>
      </c>
      <c r="L194" s="151">
        <v>530.89123365850423</v>
      </c>
      <c r="M194" s="151">
        <v>530.89123365850423</v>
      </c>
      <c r="N194" s="151">
        <v>0</v>
      </c>
      <c r="O194" s="165">
        <f t="shared" si="103"/>
        <v>0</v>
      </c>
      <c r="P194" s="133"/>
      <c r="Q194" s="133"/>
      <c r="R194" s="133"/>
    </row>
    <row r="195" spans="1:18" x14ac:dyDescent="0.25">
      <c r="A195" s="136"/>
      <c r="B195" s="136"/>
      <c r="C195" s="136"/>
      <c r="D195" s="136"/>
      <c r="E195" s="136" t="s">
        <v>60</v>
      </c>
      <c r="F195" s="144" t="s">
        <v>61</v>
      </c>
      <c r="G195" s="151">
        <v>0</v>
      </c>
      <c r="H195" s="151">
        <v>1061.7824673170085</v>
      </c>
      <c r="I195" s="151">
        <v>1061.7824673170085</v>
      </c>
      <c r="J195" s="151">
        <v>1061.7824673170085</v>
      </c>
      <c r="K195" s="151">
        <v>1061.7824673170085</v>
      </c>
      <c r="L195" s="151">
        <v>1061.7824673170085</v>
      </c>
      <c r="M195" s="151">
        <v>1061.7824673170085</v>
      </c>
      <c r="N195" s="151">
        <v>600</v>
      </c>
      <c r="O195" s="165">
        <f t="shared" si="103"/>
        <v>56.508749999999999</v>
      </c>
      <c r="P195" s="133"/>
      <c r="Q195" s="133"/>
      <c r="R195" s="133"/>
    </row>
    <row r="196" spans="1:18" x14ac:dyDescent="0.25">
      <c r="A196" s="136"/>
      <c r="B196" s="136"/>
      <c r="C196" s="136"/>
      <c r="D196" s="136"/>
      <c r="E196" s="136" t="s">
        <v>68</v>
      </c>
      <c r="F196" s="144" t="s">
        <v>18</v>
      </c>
      <c r="G196" s="151">
        <v>500</v>
      </c>
      <c r="H196" s="151"/>
      <c r="I196" s="151"/>
      <c r="J196" s="151"/>
      <c r="K196" s="151"/>
      <c r="L196" s="151"/>
      <c r="M196" s="151"/>
      <c r="N196" s="151"/>
      <c r="O196" s="165">
        <v>0</v>
      </c>
      <c r="P196" s="133"/>
      <c r="Q196" s="133"/>
      <c r="R196" s="133"/>
    </row>
    <row r="197" spans="1:18" x14ac:dyDescent="0.25">
      <c r="A197" s="136"/>
      <c r="B197" s="136">
        <v>45</v>
      </c>
      <c r="C197" s="136"/>
      <c r="D197" s="136"/>
      <c r="E197" s="136"/>
      <c r="F197" s="144" t="s">
        <v>124</v>
      </c>
      <c r="G197" s="149">
        <f>(SUM(G198,G203))</f>
        <v>79094</v>
      </c>
      <c r="H197" s="149">
        <f t="shared" ref="G197:O198" si="116">(SUM(H198))</f>
        <v>459234.18939544761</v>
      </c>
      <c r="I197" s="149">
        <f t="shared" si="116"/>
        <v>71098.148516822606</v>
      </c>
      <c r="J197" s="149">
        <f t="shared" si="116"/>
        <v>181098</v>
      </c>
      <c r="K197" s="149">
        <f t="shared" si="116"/>
        <v>181098</v>
      </c>
      <c r="L197" s="149">
        <f t="shared" si="116"/>
        <v>247759.5726325569</v>
      </c>
      <c r="M197" s="149">
        <f t="shared" si="116"/>
        <v>297759.5726325569</v>
      </c>
      <c r="N197" s="149">
        <f t="shared" si="116"/>
        <v>2497.6999999999998</v>
      </c>
      <c r="O197" s="165">
        <f t="shared" si="103"/>
        <v>0.8388311340983241</v>
      </c>
      <c r="P197" s="133"/>
      <c r="Q197" s="133"/>
      <c r="R197" s="133"/>
    </row>
    <row r="198" spans="1:18" x14ac:dyDescent="0.25">
      <c r="A198" s="136"/>
      <c r="B198" s="136"/>
      <c r="C198" s="136">
        <v>451</v>
      </c>
      <c r="D198" s="136"/>
      <c r="E198" s="136"/>
      <c r="F198" s="144" t="s">
        <v>125</v>
      </c>
      <c r="G198" s="149">
        <f t="shared" si="116"/>
        <v>2950</v>
      </c>
      <c r="H198" s="149">
        <f t="shared" si="116"/>
        <v>459234.18939544761</v>
      </c>
      <c r="I198" s="149">
        <f t="shared" si="116"/>
        <v>71098.148516822606</v>
      </c>
      <c r="J198" s="149">
        <f t="shared" si="116"/>
        <v>181098</v>
      </c>
      <c r="K198" s="149">
        <f t="shared" si="116"/>
        <v>181098</v>
      </c>
      <c r="L198" s="149">
        <f t="shared" si="116"/>
        <v>247759.5726325569</v>
      </c>
      <c r="M198" s="149">
        <f t="shared" si="116"/>
        <v>297759.5726325569</v>
      </c>
      <c r="N198" s="149">
        <f t="shared" si="116"/>
        <v>2497.6999999999998</v>
      </c>
      <c r="O198" s="165">
        <f t="shared" si="103"/>
        <v>0.8388311340983241</v>
      </c>
      <c r="P198" s="133"/>
      <c r="Q198" s="133"/>
      <c r="R198" s="133"/>
    </row>
    <row r="199" spans="1:18" x14ac:dyDescent="0.25">
      <c r="A199" s="136"/>
      <c r="B199" s="136"/>
      <c r="C199" s="136"/>
      <c r="D199" s="136">
        <v>4511</v>
      </c>
      <c r="E199" s="136"/>
      <c r="F199" s="144" t="s">
        <v>126</v>
      </c>
      <c r="G199" s="149">
        <f>(SUM(G200:G202))</f>
        <v>2950</v>
      </c>
      <c r="H199" s="149">
        <f>(SUM(H200:H202))</f>
        <v>459234.18939544761</v>
      </c>
      <c r="I199" s="149">
        <f>(SUM(I200:I202))</f>
        <v>71098.148516822606</v>
      </c>
      <c r="J199" s="149">
        <v>181098</v>
      </c>
      <c r="K199" s="149">
        <v>181098</v>
      </c>
      <c r="L199" s="149">
        <f>(SUM(L200:L203))</f>
        <v>247759.5726325569</v>
      </c>
      <c r="M199" s="149">
        <f>(SUM(M200:M203))</f>
        <v>297759.5726325569</v>
      </c>
      <c r="N199" s="149">
        <f>(SUM(N200:N202))</f>
        <v>2497.6999999999998</v>
      </c>
      <c r="O199" s="165">
        <f t="shared" si="103"/>
        <v>0.8388311340983241</v>
      </c>
      <c r="P199" s="133"/>
      <c r="Q199" s="133"/>
      <c r="R199" s="133"/>
    </row>
    <row r="200" spans="1:18" x14ac:dyDescent="0.25">
      <c r="A200" s="136"/>
      <c r="B200" s="136"/>
      <c r="C200" s="136"/>
      <c r="D200" s="136"/>
      <c r="E200" s="145" t="s">
        <v>56</v>
      </c>
      <c r="F200" s="144" t="s">
        <v>57</v>
      </c>
      <c r="G200" s="151">
        <v>0</v>
      </c>
      <c r="H200" s="151">
        <v>398.16842524387812</v>
      </c>
      <c r="I200" s="151">
        <v>398.16842524387812</v>
      </c>
      <c r="J200" s="151">
        <v>398.16842524387812</v>
      </c>
      <c r="K200" s="151">
        <v>398.16842524387812</v>
      </c>
      <c r="L200" s="151">
        <v>398.16842524387812</v>
      </c>
      <c r="M200" s="151">
        <v>398.16842524387812</v>
      </c>
      <c r="N200" s="151">
        <v>0</v>
      </c>
      <c r="O200" s="165">
        <f t="shared" si="103"/>
        <v>0</v>
      </c>
      <c r="P200" s="133"/>
      <c r="Q200" s="133"/>
      <c r="R200" s="133"/>
    </row>
    <row r="201" spans="1:18" x14ac:dyDescent="0.25">
      <c r="A201" s="136"/>
      <c r="B201" s="136"/>
      <c r="C201" s="136"/>
      <c r="D201" s="136"/>
      <c r="E201" s="136" t="s">
        <v>49</v>
      </c>
      <c r="F201" s="144" t="s">
        <v>50</v>
      </c>
      <c r="G201" s="151">
        <v>0</v>
      </c>
      <c r="H201" s="151">
        <v>153573.56161656379</v>
      </c>
      <c r="I201" s="151">
        <v>66361.404207313026</v>
      </c>
      <c r="J201" s="151">
        <v>66361.404207313026</v>
      </c>
      <c r="K201" s="151">
        <v>66361.404207313026</v>
      </c>
      <c r="L201" s="151">
        <v>66361.404207313026</v>
      </c>
      <c r="M201" s="151">
        <v>66361.404207313026</v>
      </c>
      <c r="N201" s="151">
        <v>0</v>
      </c>
      <c r="O201" s="165">
        <f t="shared" si="103"/>
        <v>0</v>
      </c>
      <c r="P201" s="133"/>
      <c r="Q201" s="133"/>
      <c r="R201" s="133"/>
    </row>
    <row r="202" spans="1:18" x14ac:dyDescent="0.25">
      <c r="A202" s="136"/>
      <c r="B202" s="136"/>
      <c r="C202" s="136"/>
      <c r="D202" s="136"/>
      <c r="E202" s="136" t="s">
        <v>68</v>
      </c>
      <c r="F202" s="144" t="s">
        <v>18</v>
      </c>
      <c r="G202" s="158">
        <v>2950</v>
      </c>
      <c r="H202" s="151">
        <v>305262.45935363992</v>
      </c>
      <c r="I202" s="151">
        <v>4338.5758842657106</v>
      </c>
      <c r="J202" s="151">
        <v>4338.5758842657106</v>
      </c>
      <c r="K202" s="151">
        <v>4338.5758842657106</v>
      </c>
      <c r="L202" s="151">
        <v>1000</v>
      </c>
      <c r="M202" s="151">
        <v>1000</v>
      </c>
      <c r="N202" s="151">
        <v>2497.6999999999998</v>
      </c>
      <c r="O202" s="165">
        <f t="shared" si="103"/>
        <v>249.77</v>
      </c>
      <c r="P202" s="133"/>
      <c r="Q202" s="133"/>
      <c r="R202" s="133"/>
    </row>
    <row r="203" spans="1:18" x14ac:dyDescent="0.25">
      <c r="A203" s="136"/>
      <c r="B203" s="136"/>
      <c r="C203" s="136" t="s">
        <v>44</v>
      </c>
      <c r="D203" s="136"/>
      <c r="E203" s="40" t="s">
        <v>68</v>
      </c>
      <c r="F203" s="40" t="s">
        <v>18</v>
      </c>
      <c r="G203" s="137">
        <v>76144</v>
      </c>
      <c r="H203" s="135">
        <v>0</v>
      </c>
      <c r="I203" s="135">
        <v>0</v>
      </c>
      <c r="J203" s="135">
        <v>110000</v>
      </c>
      <c r="K203" s="135">
        <v>110000</v>
      </c>
      <c r="L203" s="149">
        <v>180000</v>
      </c>
      <c r="M203" s="149">
        <v>230000</v>
      </c>
      <c r="N203" s="135">
        <v>0</v>
      </c>
      <c r="O203" s="165">
        <f t="shared" si="103"/>
        <v>0</v>
      </c>
      <c r="P203" s="133"/>
      <c r="Q203" s="133"/>
      <c r="R203" s="133"/>
    </row>
  </sheetData>
  <mergeCells count="5">
    <mergeCell ref="A43:Q43"/>
    <mergeCell ref="A7:Q7"/>
    <mergeCell ref="A1:Q1"/>
    <mergeCell ref="A3:Q3"/>
    <mergeCell ref="A5:Q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workbookViewId="0">
      <selection activeCell="I20" sqref="I20"/>
    </sheetView>
  </sheetViews>
  <sheetFormatPr defaultRowHeight="15" x14ac:dyDescent="0.25"/>
  <cols>
    <col min="1" max="1" width="37.7109375" customWidth="1"/>
    <col min="2" max="2" width="25.28515625" customWidth="1"/>
    <col min="3" max="3" width="25.28515625" hidden="1" customWidth="1"/>
    <col min="4" max="6" width="25.28515625" customWidth="1"/>
    <col min="7" max="7" width="17.5703125" customWidth="1"/>
    <col min="8" max="8" width="11.85546875" customWidth="1"/>
    <col min="9" max="9" width="10" customWidth="1"/>
  </cols>
  <sheetData>
    <row r="1" spans="1:9" ht="42" customHeight="1" x14ac:dyDescent="0.25">
      <c r="A1" s="208" t="s">
        <v>328</v>
      </c>
      <c r="B1" s="208"/>
      <c r="C1" s="208"/>
      <c r="D1" s="208"/>
      <c r="E1" s="208"/>
      <c r="F1" s="208"/>
      <c r="G1" s="208"/>
      <c r="H1" s="208"/>
      <c r="I1" s="208"/>
    </row>
    <row r="2" spans="1:9" ht="18" customHeight="1" x14ac:dyDescent="0.25">
      <c r="A2" s="5" t="s">
        <v>44</v>
      </c>
      <c r="B2" s="5"/>
      <c r="C2" s="5"/>
      <c r="D2" s="5"/>
      <c r="E2" s="24"/>
      <c r="F2" s="24"/>
      <c r="G2" s="24"/>
      <c r="H2" s="5"/>
      <c r="I2" s="24"/>
    </row>
    <row r="3" spans="1:9" ht="15.75" x14ac:dyDescent="0.25">
      <c r="A3" s="208" t="s">
        <v>27</v>
      </c>
      <c r="B3" s="208"/>
      <c r="C3" s="208"/>
      <c r="D3" s="208"/>
      <c r="E3" s="208"/>
      <c r="F3" s="208"/>
      <c r="G3" s="208"/>
      <c r="H3" s="208"/>
      <c r="I3" s="208"/>
    </row>
    <row r="4" spans="1:9" ht="18" x14ac:dyDescent="0.25">
      <c r="A4" s="5"/>
      <c r="B4" s="5"/>
      <c r="C4" s="5"/>
      <c r="D4" s="5"/>
      <c r="E4" s="24"/>
      <c r="F4" s="24"/>
      <c r="G4" s="24"/>
      <c r="H4" s="6"/>
      <c r="I4" s="6"/>
    </row>
    <row r="5" spans="1:9" ht="18" customHeight="1" x14ac:dyDescent="0.25">
      <c r="A5" s="208" t="s">
        <v>13</v>
      </c>
      <c r="B5" s="208"/>
      <c r="C5" s="208"/>
      <c r="D5" s="208"/>
      <c r="E5" s="208"/>
      <c r="F5" s="208"/>
      <c r="G5" s="208"/>
      <c r="H5" s="208"/>
      <c r="I5" s="208"/>
    </row>
    <row r="6" spans="1:9" ht="18" x14ac:dyDescent="0.25">
      <c r="A6" s="5"/>
      <c r="B6" s="5"/>
      <c r="C6" s="5"/>
      <c r="D6" s="5"/>
      <c r="E6" s="24"/>
      <c r="F6" s="24"/>
      <c r="G6" s="24"/>
      <c r="H6" s="6"/>
      <c r="I6" s="6"/>
    </row>
    <row r="7" spans="1:9" ht="15.75" customHeight="1" x14ac:dyDescent="0.25">
      <c r="A7" s="208" t="s">
        <v>24</v>
      </c>
      <c r="B7" s="208"/>
      <c r="C7" s="208"/>
      <c r="D7" s="208"/>
      <c r="E7" s="208"/>
      <c r="F7" s="208"/>
      <c r="G7" s="208"/>
      <c r="H7" s="208"/>
      <c r="I7" s="208"/>
    </row>
    <row r="8" spans="1:9" ht="18" x14ac:dyDescent="0.25">
      <c r="A8" s="5"/>
      <c r="B8" s="5"/>
      <c r="C8" s="5"/>
      <c r="D8" s="5"/>
      <c r="E8" s="24"/>
      <c r="F8" s="24"/>
      <c r="G8" s="24"/>
      <c r="H8" s="6"/>
      <c r="I8" s="6"/>
    </row>
    <row r="9" spans="1:9" ht="25.5" x14ac:dyDescent="0.25">
      <c r="A9" s="20" t="s">
        <v>25</v>
      </c>
      <c r="B9" s="196" t="s">
        <v>345</v>
      </c>
      <c r="C9" s="4" t="s">
        <v>11</v>
      </c>
      <c r="D9" s="4" t="s">
        <v>322</v>
      </c>
      <c r="E9" s="4" t="s">
        <v>335</v>
      </c>
      <c r="F9" s="4" t="s">
        <v>337</v>
      </c>
      <c r="G9" s="20" t="s">
        <v>346</v>
      </c>
      <c r="H9" s="20" t="s">
        <v>340</v>
      </c>
      <c r="I9" s="20" t="s">
        <v>340</v>
      </c>
    </row>
    <row r="10" spans="1:9" ht="15.75" customHeight="1" x14ac:dyDescent="0.25">
      <c r="A10" s="12" t="s">
        <v>26</v>
      </c>
      <c r="B10" s="10">
        <v>516726</v>
      </c>
      <c r="C10" s="41">
        <v>1132953</v>
      </c>
      <c r="D10" s="11">
        <v>973284</v>
      </c>
      <c r="E10" s="190">
        <v>1133613</v>
      </c>
      <c r="F10" s="190">
        <v>1183613</v>
      </c>
      <c r="G10" s="190">
        <v>518921</v>
      </c>
      <c r="H10" s="190">
        <v>100</v>
      </c>
      <c r="I10" s="190">
        <v>44</v>
      </c>
    </row>
    <row r="11" spans="1:9" ht="15.75" customHeight="1" x14ac:dyDescent="0.25">
      <c r="A11" s="12" t="s">
        <v>129</v>
      </c>
      <c r="B11" s="10">
        <v>516726</v>
      </c>
      <c r="C11" s="41">
        <v>1132953</v>
      </c>
      <c r="D11" s="11">
        <v>973284</v>
      </c>
      <c r="E11" s="11">
        <v>1133613</v>
      </c>
      <c r="F11" s="11">
        <v>1183613</v>
      </c>
      <c r="G11" s="11">
        <v>518921</v>
      </c>
      <c r="H11" s="11">
        <v>100</v>
      </c>
      <c r="I11" s="11">
        <v>44</v>
      </c>
    </row>
    <row r="12" spans="1:9" x14ac:dyDescent="0.25">
      <c r="A12" s="15" t="s">
        <v>130</v>
      </c>
      <c r="B12" s="10">
        <v>406824</v>
      </c>
      <c r="C12" s="41">
        <v>501376.33552325965</v>
      </c>
      <c r="D12" s="11">
        <v>806776</v>
      </c>
      <c r="E12" s="11">
        <v>985363</v>
      </c>
      <c r="F12" s="11">
        <v>1035363</v>
      </c>
      <c r="G12" s="11">
        <v>402263</v>
      </c>
      <c r="H12" s="11">
        <v>98</v>
      </c>
      <c r="I12" s="11">
        <v>38</v>
      </c>
    </row>
    <row r="13" spans="1:9" x14ac:dyDescent="0.25">
      <c r="A13" s="14" t="s">
        <v>131</v>
      </c>
      <c r="B13" s="10">
        <v>406824</v>
      </c>
      <c r="C13" s="41">
        <v>501376.33552325965</v>
      </c>
      <c r="D13" s="11">
        <v>806776</v>
      </c>
      <c r="E13" s="11">
        <v>985363</v>
      </c>
      <c r="F13" s="11">
        <v>1035363</v>
      </c>
      <c r="G13" s="11">
        <v>402263</v>
      </c>
      <c r="H13" s="11">
        <v>98</v>
      </c>
      <c r="I13" s="11">
        <v>38</v>
      </c>
    </row>
    <row r="14" spans="1:9" x14ac:dyDescent="0.25">
      <c r="A14" s="13" t="s">
        <v>132</v>
      </c>
      <c r="B14" s="10">
        <v>27983</v>
      </c>
      <c r="C14" s="41">
        <v>572476.2094365916</v>
      </c>
      <c r="D14" s="11">
        <v>106311</v>
      </c>
      <c r="E14" s="11">
        <v>95800</v>
      </c>
      <c r="F14" s="11">
        <v>95800</v>
      </c>
      <c r="G14" s="11">
        <v>30521</v>
      </c>
      <c r="H14" s="11">
        <v>109</v>
      </c>
      <c r="I14" s="11">
        <v>32</v>
      </c>
    </row>
    <row r="15" spans="1:9" x14ac:dyDescent="0.25">
      <c r="A15" s="16" t="s">
        <v>270</v>
      </c>
      <c r="B15" s="10">
        <v>27983</v>
      </c>
      <c r="C15" s="41">
        <v>572476.2094365916</v>
      </c>
      <c r="D15" s="11">
        <v>106310.97</v>
      </c>
      <c r="E15" s="11">
        <v>95800</v>
      </c>
      <c r="F15" s="11">
        <v>95800</v>
      </c>
      <c r="G15" s="11">
        <v>30521</v>
      </c>
      <c r="H15" s="11">
        <v>109</v>
      </c>
      <c r="I15" s="11">
        <v>32</v>
      </c>
    </row>
    <row r="16" spans="1:9" x14ac:dyDescent="0.25">
      <c r="A16" s="13" t="s">
        <v>271</v>
      </c>
      <c r="B16" s="10">
        <v>0</v>
      </c>
      <c r="C16" s="4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</row>
    <row r="17" spans="1:9" x14ac:dyDescent="0.25">
      <c r="A17" s="13" t="s">
        <v>272</v>
      </c>
      <c r="B17" s="10">
        <v>0</v>
      </c>
      <c r="C17" s="4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</row>
    <row r="18" spans="1:9" ht="25.5" x14ac:dyDescent="0.25">
      <c r="A18" s="13" t="s">
        <v>273</v>
      </c>
      <c r="B18" s="10">
        <v>81919</v>
      </c>
      <c r="C18" s="41">
        <v>59101.068418607734</v>
      </c>
      <c r="D18" s="11">
        <v>60197</v>
      </c>
      <c r="E18" s="11">
        <v>52450</v>
      </c>
      <c r="F18" s="11">
        <v>52450</v>
      </c>
      <c r="G18" s="11">
        <v>86137</v>
      </c>
      <c r="H18" s="11">
        <v>102</v>
      </c>
      <c r="I18" s="11">
        <v>164</v>
      </c>
    </row>
    <row r="19" spans="1:9" ht="25.5" x14ac:dyDescent="0.25">
      <c r="A19" s="16" t="s">
        <v>274</v>
      </c>
      <c r="B19" s="10">
        <v>81919</v>
      </c>
      <c r="C19" s="41">
        <v>59101.068418607734</v>
      </c>
      <c r="D19" s="11">
        <v>60196.75</v>
      </c>
      <c r="E19" s="11">
        <v>52450</v>
      </c>
      <c r="F19" s="11">
        <v>52450</v>
      </c>
      <c r="G19" s="11">
        <v>86137</v>
      </c>
      <c r="H19" s="11">
        <v>102</v>
      </c>
      <c r="I19" s="11">
        <v>164</v>
      </c>
    </row>
    <row r="20" spans="1:9" x14ac:dyDescent="0.25">
      <c r="A20" s="130" t="s">
        <v>44</v>
      </c>
      <c r="B20" s="131"/>
      <c r="C20" s="131"/>
      <c r="D20" s="131"/>
      <c r="E20" s="131"/>
      <c r="F20" s="131"/>
      <c r="G20" s="131"/>
      <c r="H20" s="131"/>
      <c r="I20" s="131"/>
    </row>
  </sheetData>
  <mergeCells count="4">
    <mergeCell ref="A1:I1"/>
    <mergeCell ref="A3:I3"/>
    <mergeCell ref="A5:I5"/>
    <mergeCell ref="A7:I7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10" workbookViewId="0">
      <selection activeCell="I10" sqref="I10"/>
    </sheetView>
  </sheetViews>
  <sheetFormatPr defaultRowHeight="15" x14ac:dyDescent="0.25"/>
  <cols>
    <col min="1" max="1" width="16.140625" customWidth="1"/>
    <col min="2" max="2" width="23.42578125" customWidth="1"/>
    <col min="3" max="3" width="21.140625" hidden="1" customWidth="1"/>
    <col min="4" max="4" width="25.28515625" hidden="1" customWidth="1"/>
    <col min="5" max="7" width="25.28515625" customWidth="1"/>
    <col min="8" max="8" width="20.5703125" customWidth="1"/>
    <col min="9" max="9" width="11.85546875" customWidth="1"/>
    <col min="10" max="11" width="25.28515625" customWidth="1"/>
  </cols>
  <sheetData>
    <row r="1" spans="1:9" ht="42" customHeight="1" x14ac:dyDescent="0.25">
      <c r="A1" s="208" t="s">
        <v>331</v>
      </c>
      <c r="B1" s="208"/>
      <c r="C1" s="208"/>
      <c r="D1" s="208"/>
      <c r="E1" s="208"/>
      <c r="F1" s="208"/>
      <c r="G1" s="208"/>
    </row>
    <row r="2" spans="1:9" ht="18" customHeight="1" x14ac:dyDescent="0.25">
      <c r="A2" s="24"/>
      <c r="B2" s="24"/>
      <c r="C2" s="24"/>
      <c r="D2" s="24"/>
      <c r="E2" s="24"/>
      <c r="F2" s="24"/>
      <c r="G2" s="24"/>
    </row>
    <row r="3" spans="1:9" ht="15.75" customHeight="1" x14ac:dyDescent="0.25">
      <c r="A3" s="208" t="s">
        <v>27</v>
      </c>
      <c r="B3" s="208"/>
      <c r="C3" s="208"/>
      <c r="D3" s="208"/>
      <c r="E3" s="208"/>
      <c r="F3" s="208"/>
      <c r="G3" s="208"/>
    </row>
    <row r="4" spans="1:9" ht="18" x14ac:dyDescent="0.25">
      <c r="B4" s="24"/>
      <c r="C4" s="24"/>
      <c r="D4" s="24"/>
      <c r="E4" s="24"/>
      <c r="F4" s="6"/>
      <c r="G4" s="6"/>
    </row>
    <row r="5" spans="1:9" ht="18" customHeight="1" x14ac:dyDescent="0.25">
      <c r="A5" s="208" t="s">
        <v>13</v>
      </c>
      <c r="B5" s="208"/>
      <c r="C5" s="208"/>
      <c r="D5" s="208"/>
      <c r="E5" s="208"/>
      <c r="F5" s="208"/>
      <c r="G5" s="208"/>
    </row>
    <row r="6" spans="1:9" ht="18" x14ac:dyDescent="0.25">
      <c r="A6" s="24"/>
      <c r="B6" s="24"/>
      <c r="C6" s="24"/>
      <c r="D6" s="24"/>
      <c r="E6" s="24"/>
      <c r="F6" s="6"/>
      <c r="G6" s="6"/>
    </row>
    <row r="7" spans="1:9" ht="15.75" x14ac:dyDescent="0.25">
      <c r="A7" s="208" t="s">
        <v>286</v>
      </c>
      <c r="B7" s="208"/>
      <c r="C7" s="208"/>
      <c r="D7" s="208"/>
      <c r="E7" s="208"/>
      <c r="F7" s="208"/>
      <c r="G7" s="208"/>
    </row>
    <row r="8" spans="1:9" ht="18" x14ac:dyDescent="0.25">
      <c r="A8" s="24"/>
      <c r="B8" s="24"/>
      <c r="C8" s="24"/>
      <c r="D8" s="24"/>
      <c r="E8" s="24"/>
      <c r="F8" s="6"/>
      <c r="G8" s="6"/>
    </row>
    <row r="9" spans="1:9" ht="25.5" x14ac:dyDescent="0.25">
      <c r="A9" s="20" t="s">
        <v>287</v>
      </c>
      <c r="B9" s="196" t="s">
        <v>344</v>
      </c>
      <c r="C9" s="4" t="s">
        <v>288</v>
      </c>
      <c r="D9" s="4" t="s">
        <v>279</v>
      </c>
      <c r="E9" s="4" t="s">
        <v>322</v>
      </c>
      <c r="F9" s="4" t="s">
        <v>323</v>
      </c>
      <c r="G9" s="4" t="s">
        <v>329</v>
      </c>
      <c r="H9" s="20" t="s">
        <v>347</v>
      </c>
      <c r="I9" s="20" t="s">
        <v>340</v>
      </c>
    </row>
    <row r="10" spans="1:9" ht="25.5" x14ac:dyDescent="0.25">
      <c r="A10" s="163" t="s">
        <v>0</v>
      </c>
      <c r="B10" s="164">
        <v>511068</v>
      </c>
      <c r="C10" s="165">
        <v>692487</v>
      </c>
      <c r="D10" s="165">
        <v>963021</v>
      </c>
      <c r="E10" s="165">
        <v>973284</v>
      </c>
      <c r="F10" s="165">
        <v>1133613.45</v>
      </c>
      <c r="G10" s="165">
        <v>1183613.45</v>
      </c>
      <c r="H10" s="165">
        <v>485908.75</v>
      </c>
      <c r="I10" s="165">
        <f>H10/G10*100</f>
        <v>41.052993272423528</v>
      </c>
    </row>
    <row r="11" spans="1:9" ht="25.5" x14ac:dyDescent="0.25">
      <c r="A11" s="166" t="s">
        <v>289</v>
      </c>
      <c r="B11" s="167">
        <v>86410.57</v>
      </c>
      <c r="C11" s="167">
        <v>19583</v>
      </c>
      <c r="D11" s="167">
        <v>132775</v>
      </c>
      <c r="E11" s="167">
        <v>132775</v>
      </c>
      <c r="F11" s="188">
        <v>196727</v>
      </c>
      <c r="G11" s="188">
        <v>246727</v>
      </c>
      <c r="H11" s="167">
        <v>43007.99</v>
      </c>
      <c r="I11" s="165">
        <f t="shared" ref="I11:I23" si="0">H11/G11*100</f>
        <v>17.43140799345025</v>
      </c>
    </row>
    <row r="12" spans="1:9" x14ac:dyDescent="0.25">
      <c r="A12" s="168" t="s">
        <v>290</v>
      </c>
      <c r="B12" s="169">
        <v>86410.57</v>
      </c>
      <c r="C12" s="170">
        <v>19583</v>
      </c>
      <c r="D12" s="170">
        <v>132775</v>
      </c>
      <c r="E12" s="170">
        <v>132775</v>
      </c>
      <c r="F12" s="170">
        <v>196727</v>
      </c>
      <c r="G12" s="170">
        <v>246727</v>
      </c>
      <c r="H12" s="170">
        <v>43007.99</v>
      </c>
      <c r="I12" s="165">
        <f t="shared" si="0"/>
        <v>17.43140799345025</v>
      </c>
    </row>
    <row r="13" spans="1:9" x14ac:dyDescent="0.25">
      <c r="A13" s="171" t="s">
        <v>291</v>
      </c>
      <c r="B13" s="172">
        <v>3136</v>
      </c>
      <c r="C13" s="172">
        <v>7963</v>
      </c>
      <c r="D13" s="172">
        <v>7963</v>
      </c>
      <c r="E13" s="172">
        <v>7963</v>
      </c>
      <c r="F13" s="172">
        <v>8892.93</v>
      </c>
      <c r="G13" s="172">
        <v>8892.93</v>
      </c>
      <c r="H13" s="172">
        <v>2397.5</v>
      </c>
      <c r="I13" s="165">
        <f t="shared" si="0"/>
        <v>26.959618483446963</v>
      </c>
    </row>
    <row r="14" spans="1:9" ht="25.5" x14ac:dyDescent="0.25">
      <c r="A14" s="16" t="s">
        <v>292</v>
      </c>
      <c r="B14" s="169">
        <v>3136</v>
      </c>
      <c r="C14" s="170">
        <v>7963</v>
      </c>
      <c r="D14" s="170">
        <v>7963</v>
      </c>
      <c r="E14" s="170">
        <v>7963</v>
      </c>
      <c r="F14" s="170">
        <v>8892.93</v>
      </c>
      <c r="G14" s="170">
        <v>8892.93</v>
      </c>
      <c r="H14" s="170">
        <v>2397.5</v>
      </c>
      <c r="I14" s="165">
        <f t="shared" si="0"/>
        <v>26.959618483446963</v>
      </c>
    </row>
    <row r="15" spans="1:9" ht="38.25" x14ac:dyDescent="0.25">
      <c r="A15" s="173" t="s">
        <v>293</v>
      </c>
      <c r="B15" s="164">
        <v>38762.620000000003</v>
      </c>
      <c r="C15" s="172">
        <v>53102</v>
      </c>
      <c r="D15" s="172">
        <v>48147</v>
      </c>
      <c r="E15" s="172">
        <v>58410</v>
      </c>
      <c r="F15" s="172">
        <v>71446.61</v>
      </c>
      <c r="G15" s="172">
        <v>71446.61</v>
      </c>
      <c r="H15" s="172">
        <v>30561.66</v>
      </c>
      <c r="I15" s="165">
        <f t="shared" si="0"/>
        <v>42.775521469808012</v>
      </c>
    </row>
    <row r="16" spans="1:9" ht="38.25" x14ac:dyDescent="0.25">
      <c r="A16" s="174" t="s">
        <v>294</v>
      </c>
      <c r="B16" s="169">
        <v>21174.62</v>
      </c>
      <c r="C16" s="170">
        <v>29212</v>
      </c>
      <c r="D16" s="170">
        <v>31520</v>
      </c>
      <c r="E16" s="170">
        <v>35783</v>
      </c>
      <c r="F16" s="170">
        <v>35783</v>
      </c>
      <c r="G16" s="170">
        <v>35783</v>
      </c>
      <c r="H16" s="170">
        <v>21111.66</v>
      </c>
      <c r="I16" s="165">
        <f t="shared" si="0"/>
        <v>58.999133666825031</v>
      </c>
    </row>
    <row r="17" spans="1:9" ht="38.25" x14ac:dyDescent="0.25">
      <c r="A17" s="174" t="s">
        <v>295</v>
      </c>
      <c r="B17" s="169">
        <v>17588</v>
      </c>
      <c r="C17" s="170">
        <v>23890</v>
      </c>
      <c r="D17" s="170">
        <v>16627</v>
      </c>
      <c r="E17" s="170">
        <v>22627</v>
      </c>
      <c r="F17" s="170">
        <v>35663.61</v>
      </c>
      <c r="G17" s="170">
        <v>35663.61</v>
      </c>
      <c r="H17" s="170">
        <v>9450</v>
      </c>
      <c r="I17" s="165">
        <f t="shared" si="0"/>
        <v>26.497597971714026</v>
      </c>
    </row>
    <row r="18" spans="1:9" x14ac:dyDescent="0.25">
      <c r="A18" s="163" t="s">
        <v>296</v>
      </c>
      <c r="B18" s="164">
        <v>381245.19</v>
      </c>
      <c r="C18" s="172">
        <v>610512</v>
      </c>
      <c r="D18" s="172">
        <v>771809</v>
      </c>
      <c r="E18" s="172">
        <v>771809</v>
      </c>
      <c r="F18" s="172">
        <v>852585.13</v>
      </c>
      <c r="G18" s="172">
        <v>852585.13</v>
      </c>
      <c r="H18" s="172">
        <v>409541.6</v>
      </c>
      <c r="I18" s="165">
        <f t="shared" si="0"/>
        <v>48.035273615433567</v>
      </c>
    </row>
    <row r="19" spans="1:9" ht="25.5" x14ac:dyDescent="0.25">
      <c r="A19" s="175" t="s">
        <v>297</v>
      </c>
      <c r="B19" s="169">
        <v>639.37</v>
      </c>
      <c r="C19" s="170">
        <v>1242</v>
      </c>
      <c r="D19" s="170">
        <v>1242</v>
      </c>
      <c r="E19" s="170">
        <v>1242</v>
      </c>
      <c r="F19" s="170">
        <v>1242.42</v>
      </c>
      <c r="G19" s="170">
        <v>1242.42</v>
      </c>
      <c r="H19" s="170">
        <v>715.39</v>
      </c>
      <c r="I19" s="165">
        <f t="shared" si="0"/>
        <v>57.580367347595818</v>
      </c>
    </row>
    <row r="20" spans="1:9" x14ac:dyDescent="0.25">
      <c r="A20" s="174" t="s">
        <v>298</v>
      </c>
      <c r="B20" s="169">
        <v>375487</v>
      </c>
      <c r="C20" s="170">
        <v>604492</v>
      </c>
      <c r="D20" s="170">
        <v>765434</v>
      </c>
      <c r="E20" s="170">
        <v>765434</v>
      </c>
      <c r="F20" s="170">
        <v>843242.71</v>
      </c>
      <c r="G20" s="170">
        <v>843242.71</v>
      </c>
      <c r="H20" s="170">
        <v>400236.38</v>
      </c>
      <c r="I20" s="165">
        <f t="shared" si="0"/>
        <v>47.463959694356568</v>
      </c>
    </row>
    <row r="21" spans="1:9" x14ac:dyDescent="0.25">
      <c r="A21" s="174" t="s">
        <v>299</v>
      </c>
      <c r="B21" s="169">
        <v>5118.82</v>
      </c>
      <c r="C21" s="170">
        <v>4778</v>
      </c>
      <c r="D21" s="170">
        <v>5133</v>
      </c>
      <c r="E21" s="170">
        <v>5133</v>
      </c>
      <c r="F21" s="170">
        <v>8100</v>
      </c>
      <c r="G21" s="170">
        <v>8100</v>
      </c>
      <c r="H21" s="170">
        <v>8589.83</v>
      </c>
      <c r="I21" s="165">
        <f t="shared" si="0"/>
        <v>106.04728395061728</v>
      </c>
    </row>
    <row r="22" spans="1:9" x14ac:dyDescent="0.25">
      <c r="A22" s="163" t="s">
        <v>300</v>
      </c>
      <c r="B22" s="164">
        <v>1514</v>
      </c>
      <c r="C22" s="172">
        <v>1327</v>
      </c>
      <c r="D22" s="172">
        <v>2327</v>
      </c>
      <c r="E22" s="172">
        <v>2327</v>
      </c>
      <c r="F22" s="172">
        <v>3961.78</v>
      </c>
      <c r="G22" s="172">
        <v>3961.78</v>
      </c>
      <c r="H22" s="172">
        <v>400</v>
      </c>
      <c r="I22" s="165">
        <f t="shared" si="0"/>
        <v>10.096471787933705</v>
      </c>
    </row>
    <row r="23" spans="1:9" x14ac:dyDescent="0.25">
      <c r="A23" s="168" t="s">
        <v>301</v>
      </c>
      <c r="B23" s="169">
        <v>1514</v>
      </c>
      <c r="C23" s="170">
        <v>1327</v>
      </c>
      <c r="D23" s="170">
        <v>2327</v>
      </c>
      <c r="E23" s="170">
        <v>2327</v>
      </c>
      <c r="F23" s="170">
        <v>3961.78</v>
      </c>
      <c r="G23" s="170">
        <v>3961.78</v>
      </c>
      <c r="H23" s="170">
        <v>400</v>
      </c>
      <c r="I23" s="165">
        <f t="shared" si="0"/>
        <v>10.096471787933705</v>
      </c>
    </row>
    <row r="26" spans="1:9" ht="15.75" customHeight="1" x14ac:dyDescent="0.25">
      <c r="A26" s="208" t="s">
        <v>302</v>
      </c>
      <c r="B26" s="208"/>
      <c r="C26" s="208"/>
      <c r="D26" s="208"/>
      <c r="E26" s="208"/>
      <c r="F26" s="208"/>
      <c r="G26" s="208"/>
    </row>
    <row r="27" spans="1:9" ht="18" x14ac:dyDescent="0.25">
      <c r="A27" s="24"/>
      <c r="B27" s="24"/>
      <c r="C27" s="24"/>
      <c r="D27" s="24"/>
      <c r="E27" s="24"/>
      <c r="F27" s="6"/>
      <c r="G27" s="6"/>
    </row>
    <row r="28" spans="1:9" ht="25.5" x14ac:dyDescent="0.25">
      <c r="A28" s="20" t="s">
        <v>287</v>
      </c>
      <c r="B28" s="189" t="s">
        <v>344</v>
      </c>
      <c r="C28" s="20" t="s">
        <v>288</v>
      </c>
      <c r="D28" s="20" t="s">
        <v>279</v>
      </c>
      <c r="E28" s="20" t="s">
        <v>322</v>
      </c>
      <c r="F28" s="20" t="s">
        <v>323</v>
      </c>
      <c r="G28" s="20" t="s">
        <v>323</v>
      </c>
      <c r="H28" s="20" t="s">
        <v>347</v>
      </c>
      <c r="I28" s="20" t="s">
        <v>340</v>
      </c>
    </row>
    <row r="29" spans="1:9" ht="25.5" x14ac:dyDescent="0.25">
      <c r="A29" s="163" t="s">
        <v>3</v>
      </c>
      <c r="B29" s="197">
        <v>516726</v>
      </c>
      <c r="C29" s="198">
        <v>692487</v>
      </c>
      <c r="D29" s="198">
        <v>963021</v>
      </c>
      <c r="E29" s="198">
        <v>973284</v>
      </c>
      <c r="F29" s="198">
        <v>1133613.45</v>
      </c>
      <c r="G29" s="198">
        <v>1183613.45</v>
      </c>
      <c r="H29" s="198">
        <v>518921.26</v>
      </c>
      <c r="I29" s="165">
        <f t="shared" ref="I29:I42" si="1">H29/G29*100</f>
        <v>43.842122611905097</v>
      </c>
    </row>
    <row r="30" spans="1:9" ht="25.5" x14ac:dyDescent="0.25">
      <c r="A30" s="166" t="s">
        <v>289</v>
      </c>
      <c r="B30" s="176">
        <v>86410.57</v>
      </c>
      <c r="C30" s="177">
        <v>19583</v>
      </c>
      <c r="D30" s="177">
        <v>132775</v>
      </c>
      <c r="E30" s="177">
        <v>132775</v>
      </c>
      <c r="F30" s="177">
        <v>196727</v>
      </c>
      <c r="G30" s="177">
        <v>246727</v>
      </c>
      <c r="H30" s="177">
        <v>43007.99</v>
      </c>
      <c r="I30" s="165">
        <f t="shared" si="1"/>
        <v>17.43140799345025</v>
      </c>
    </row>
    <row r="31" spans="1:9" x14ac:dyDescent="0.25">
      <c r="A31" s="168" t="s">
        <v>303</v>
      </c>
      <c r="B31" s="178">
        <v>86410.57</v>
      </c>
      <c r="C31" s="179">
        <v>19583</v>
      </c>
      <c r="D31" s="179">
        <v>132775</v>
      </c>
      <c r="E31" s="179">
        <v>132775</v>
      </c>
      <c r="F31" s="179">
        <v>196727</v>
      </c>
      <c r="G31" s="179">
        <v>246727</v>
      </c>
      <c r="H31" s="179">
        <v>43007.99</v>
      </c>
      <c r="I31" s="165">
        <f t="shared" si="1"/>
        <v>17.43140799345025</v>
      </c>
    </row>
    <row r="32" spans="1:9" x14ac:dyDescent="0.25">
      <c r="A32" s="166" t="s">
        <v>291</v>
      </c>
      <c r="B32" s="176">
        <v>4765.51</v>
      </c>
      <c r="C32" s="177">
        <v>7963</v>
      </c>
      <c r="D32" s="177">
        <v>7963</v>
      </c>
      <c r="E32" s="177">
        <v>7963</v>
      </c>
      <c r="F32" s="177">
        <v>8892.93</v>
      </c>
      <c r="G32" s="177">
        <v>8892.93</v>
      </c>
      <c r="H32" s="177">
        <v>1907.47</v>
      </c>
      <c r="I32" s="165">
        <f t="shared" si="1"/>
        <v>21.44928611829847</v>
      </c>
    </row>
    <row r="33" spans="1:9" x14ac:dyDescent="0.25">
      <c r="A33" s="168" t="s">
        <v>292</v>
      </c>
      <c r="B33" s="184">
        <v>4765.51</v>
      </c>
      <c r="C33" s="179">
        <v>7963</v>
      </c>
      <c r="D33" s="179">
        <v>7963</v>
      </c>
      <c r="E33" s="179">
        <v>7963</v>
      </c>
      <c r="F33" s="179">
        <v>8892.93</v>
      </c>
      <c r="G33" s="179">
        <v>8892.93</v>
      </c>
      <c r="H33" s="179">
        <v>1907.47</v>
      </c>
      <c r="I33" s="165">
        <f t="shared" si="1"/>
        <v>21.44928611829847</v>
      </c>
    </row>
    <row r="34" spans="1:9" ht="38.25" x14ac:dyDescent="0.25">
      <c r="A34" s="166" t="s">
        <v>293</v>
      </c>
      <c r="B34" s="176">
        <v>40546.949999999997</v>
      </c>
      <c r="C34" s="177">
        <v>53102</v>
      </c>
      <c r="D34" s="177">
        <v>48147</v>
      </c>
      <c r="E34" s="177">
        <v>58410</v>
      </c>
      <c r="F34" s="177">
        <v>71446.61</v>
      </c>
      <c r="G34" s="177">
        <v>71446.61</v>
      </c>
      <c r="H34" s="177">
        <v>30047.05</v>
      </c>
      <c r="I34" s="165">
        <f t="shared" si="1"/>
        <v>42.055249367324777</v>
      </c>
    </row>
    <row r="35" spans="1:9" ht="38.25" x14ac:dyDescent="0.25">
      <c r="A35" s="15" t="s">
        <v>304</v>
      </c>
      <c r="B35" s="178">
        <v>21174.62</v>
      </c>
      <c r="C35" s="179">
        <v>29212</v>
      </c>
      <c r="D35" s="179">
        <v>31520</v>
      </c>
      <c r="E35" s="179">
        <v>35783</v>
      </c>
      <c r="F35" s="179">
        <v>35783</v>
      </c>
      <c r="G35" s="179">
        <v>35783</v>
      </c>
      <c r="H35" s="179">
        <v>21111.66</v>
      </c>
      <c r="I35" s="165">
        <f t="shared" si="1"/>
        <v>58.999133666825031</v>
      </c>
    </row>
    <row r="36" spans="1:9" ht="38.25" x14ac:dyDescent="0.25">
      <c r="A36" s="15" t="s">
        <v>295</v>
      </c>
      <c r="B36" s="178">
        <v>19372.330000000002</v>
      </c>
      <c r="C36" s="179">
        <v>23890</v>
      </c>
      <c r="D36" s="179">
        <v>16627</v>
      </c>
      <c r="E36" s="179">
        <v>22627</v>
      </c>
      <c r="F36" s="179">
        <v>35663.61</v>
      </c>
      <c r="G36" s="179">
        <v>35663.61</v>
      </c>
      <c r="H36" s="179">
        <v>8935.39</v>
      </c>
      <c r="I36" s="165">
        <f t="shared" si="1"/>
        <v>25.054642533383465</v>
      </c>
    </row>
    <row r="37" spans="1:9" x14ac:dyDescent="0.25">
      <c r="A37" s="166" t="s">
        <v>296</v>
      </c>
      <c r="B37" s="176">
        <v>382971.11</v>
      </c>
      <c r="C37" s="177">
        <v>610512</v>
      </c>
      <c r="D37" s="177">
        <v>771809</v>
      </c>
      <c r="E37" s="177">
        <v>771809</v>
      </c>
      <c r="F37" s="177">
        <v>85258.13</v>
      </c>
      <c r="G37" s="177">
        <v>85258.13</v>
      </c>
      <c r="H37" s="177">
        <v>443809.37</v>
      </c>
      <c r="I37" s="165">
        <f t="shared" si="1"/>
        <v>520.54785860304469</v>
      </c>
    </row>
    <row r="38" spans="1:9" ht="25.5" x14ac:dyDescent="0.25">
      <c r="A38" s="180" t="s">
        <v>297</v>
      </c>
      <c r="B38" s="178">
        <v>639.37</v>
      </c>
      <c r="C38" s="179">
        <v>1242</v>
      </c>
      <c r="D38" s="179">
        <v>1242</v>
      </c>
      <c r="E38" s="179">
        <v>1242</v>
      </c>
      <c r="F38" s="179">
        <v>1424.42</v>
      </c>
      <c r="G38" s="179">
        <v>1424.42</v>
      </c>
      <c r="H38" s="179">
        <v>710.21</v>
      </c>
      <c r="I38" s="165">
        <f t="shared" si="1"/>
        <v>49.859591974277251</v>
      </c>
    </row>
    <row r="39" spans="1:9" x14ac:dyDescent="0.25">
      <c r="A39" s="15" t="s">
        <v>298</v>
      </c>
      <c r="B39" s="178">
        <v>377212.92</v>
      </c>
      <c r="C39" s="179">
        <v>604492</v>
      </c>
      <c r="D39" s="179">
        <v>765434</v>
      </c>
      <c r="E39" s="179">
        <v>765434</v>
      </c>
      <c r="F39" s="179">
        <v>843242.71</v>
      </c>
      <c r="G39" s="179">
        <v>843242.71</v>
      </c>
      <c r="H39" s="179">
        <v>434509.33</v>
      </c>
      <c r="I39" s="165">
        <f t="shared" si="1"/>
        <v>51.528382617147081</v>
      </c>
    </row>
    <row r="40" spans="1:9" x14ac:dyDescent="0.25">
      <c r="A40" s="15" t="s">
        <v>299</v>
      </c>
      <c r="B40" s="178">
        <v>5118.82</v>
      </c>
      <c r="C40" s="179">
        <v>4778</v>
      </c>
      <c r="D40" s="179">
        <v>5133</v>
      </c>
      <c r="E40" s="179">
        <v>5133</v>
      </c>
      <c r="F40" s="179">
        <v>8100</v>
      </c>
      <c r="G40" s="179">
        <v>8100</v>
      </c>
      <c r="H40" s="179">
        <v>8589.83</v>
      </c>
      <c r="I40" s="165">
        <f t="shared" si="1"/>
        <v>106.04728395061728</v>
      </c>
    </row>
    <row r="41" spans="1:9" x14ac:dyDescent="0.25">
      <c r="A41" s="166" t="s">
        <v>300</v>
      </c>
      <c r="B41" s="176">
        <v>2031</v>
      </c>
      <c r="C41" s="177">
        <v>1327</v>
      </c>
      <c r="D41" s="177">
        <v>2327</v>
      </c>
      <c r="E41" s="177">
        <v>2327</v>
      </c>
      <c r="F41" s="177">
        <v>3961.78</v>
      </c>
      <c r="G41" s="177">
        <v>3961.78</v>
      </c>
      <c r="H41" s="177">
        <v>149.38</v>
      </c>
      <c r="I41" s="165">
        <f t="shared" si="1"/>
        <v>3.7705273892038429</v>
      </c>
    </row>
    <row r="42" spans="1:9" ht="25.5" x14ac:dyDescent="0.25">
      <c r="A42" s="15" t="s">
        <v>301</v>
      </c>
      <c r="B42" s="178">
        <v>2031</v>
      </c>
      <c r="C42" s="179">
        <v>1327</v>
      </c>
      <c r="D42" s="179">
        <v>2327</v>
      </c>
      <c r="E42" s="179">
        <v>2327</v>
      </c>
      <c r="F42" s="179">
        <v>3961.78</v>
      </c>
      <c r="G42" s="179">
        <v>3961.78</v>
      </c>
      <c r="H42" s="179">
        <v>149.38</v>
      </c>
      <c r="I42" s="165">
        <f t="shared" si="1"/>
        <v>3.7705273892038429</v>
      </c>
    </row>
  </sheetData>
  <mergeCells count="5">
    <mergeCell ref="A26:G26"/>
    <mergeCell ref="A1:G1"/>
    <mergeCell ref="A3:G3"/>
    <mergeCell ref="A5:G5"/>
    <mergeCell ref="A7:G7"/>
  </mergeCells>
  <pageMargins left="0.7" right="0.7" top="0.75" bottom="0.75" header="0.3" footer="0.3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9"/>
  <sheetViews>
    <sheetView workbookViewId="0">
      <selection activeCell="K8" sqref="K8"/>
    </sheetView>
  </sheetViews>
  <sheetFormatPr defaultColWidth="11.42578125" defaultRowHeight="12.75" x14ac:dyDescent="0.2"/>
  <cols>
    <col min="1" max="1" width="8" style="127" customWidth="1"/>
    <col min="2" max="2" width="34.28515625" style="128" customWidth="1"/>
    <col min="3" max="3" width="14.7109375" style="129" customWidth="1"/>
    <col min="4" max="4" width="14.85546875" style="129" hidden="1" customWidth="1"/>
    <col min="5" max="6" width="12.7109375" style="129" hidden="1" customWidth="1"/>
    <col min="7" max="7" width="12.7109375" style="129" customWidth="1"/>
    <col min="8" max="9" width="15.42578125" style="129" customWidth="1"/>
    <col min="10" max="11" width="11.7109375" style="129" customWidth="1"/>
    <col min="12" max="13" width="10.7109375" style="129" customWidth="1"/>
    <col min="14" max="15" width="9.7109375" style="129" customWidth="1"/>
    <col min="16" max="257" width="11.42578125" style="23"/>
    <col min="258" max="258" width="8" style="23" customWidth="1"/>
    <col min="259" max="259" width="34.28515625" style="23" customWidth="1"/>
    <col min="260" max="261" width="14.7109375" style="23" customWidth="1"/>
    <col min="262" max="263" width="14.85546875" style="23" customWidth="1"/>
    <col min="264" max="265" width="12.7109375" style="23" customWidth="1"/>
    <col min="266" max="267" width="11.7109375" style="23" customWidth="1"/>
    <col min="268" max="269" width="10.7109375" style="23" customWidth="1"/>
    <col min="270" max="271" width="9.7109375" style="23" customWidth="1"/>
    <col min="272" max="513" width="11.42578125" style="23"/>
    <col min="514" max="514" width="8" style="23" customWidth="1"/>
    <col min="515" max="515" width="34.28515625" style="23" customWidth="1"/>
    <col min="516" max="517" width="14.7109375" style="23" customWidth="1"/>
    <col min="518" max="519" width="14.85546875" style="23" customWidth="1"/>
    <col min="520" max="521" width="12.7109375" style="23" customWidth="1"/>
    <col min="522" max="523" width="11.7109375" style="23" customWidth="1"/>
    <col min="524" max="525" width="10.7109375" style="23" customWidth="1"/>
    <col min="526" max="527" width="9.7109375" style="23" customWidth="1"/>
    <col min="528" max="769" width="11.42578125" style="23"/>
    <col min="770" max="770" width="8" style="23" customWidth="1"/>
    <col min="771" max="771" width="34.28515625" style="23" customWidth="1"/>
    <col min="772" max="773" width="14.7109375" style="23" customWidth="1"/>
    <col min="774" max="775" width="14.85546875" style="23" customWidth="1"/>
    <col min="776" max="777" width="12.7109375" style="23" customWidth="1"/>
    <col min="778" max="779" width="11.7109375" style="23" customWidth="1"/>
    <col min="780" max="781" width="10.7109375" style="23" customWidth="1"/>
    <col min="782" max="783" width="9.7109375" style="23" customWidth="1"/>
    <col min="784" max="1025" width="11.42578125" style="23"/>
    <col min="1026" max="1026" width="8" style="23" customWidth="1"/>
    <col min="1027" max="1027" width="34.28515625" style="23" customWidth="1"/>
    <col min="1028" max="1029" width="14.7109375" style="23" customWidth="1"/>
    <col min="1030" max="1031" width="14.85546875" style="23" customWidth="1"/>
    <col min="1032" max="1033" width="12.7109375" style="23" customWidth="1"/>
    <col min="1034" max="1035" width="11.7109375" style="23" customWidth="1"/>
    <col min="1036" max="1037" width="10.7109375" style="23" customWidth="1"/>
    <col min="1038" max="1039" width="9.7109375" style="23" customWidth="1"/>
    <col min="1040" max="1281" width="11.42578125" style="23"/>
    <col min="1282" max="1282" width="8" style="23" customWidth="1"/>
    <col min="1283" max="1283" width="34.28515625" style="23" customWidth="1"/>
    <col min="1284" max="1285" width="14.7109375" style="23" customWidth="1"/>
    <col min="1286" max="1287" width="14.85546875" style="23" customWidth="1"/>
    <col min="1288" max="1289" width="12.7109375" style="23" customWidth="1"/>
    <col min="1290" max="1291" width="11.7109375" style="23" customWidth="1"/>
    <col min="1292" max="1293" width="10.7109375" style="23" customWidth="1"/>
    <col min="1294" max="1295" width="9.7109375" style="23" customWidth="1"/>
    <col min="1296" max="1537" width="11.42578125" style="23"/>
    <col min="1538" max="1538" width="8" style="23" customWidth="1"/>
    <col min="1539" max="1539" width="34.28515625" style="23" customWidth="1"/>
    <col min="1540" max="1541" width="14.7109375" style="23" customWidth="1"/>
    <col min="1542" max="1543" width="14.85546875" style="23" customWidth="1"/>
    <col min="1544" max="1545" width="12.7109375" style="23" customWidth="1"/>
    <col min="1546" max="1547" width="11.7109375" style="23" customWidth="1"/>
    <col min="1548" max="1549" width="10.7109375" style="23" customWidth="1"/>
    <col min="1550" max="1551" width="9.7109375" style="23" customWidth="1"/>
    <col min="1552" max="1793" width="11.42578125" style="23"/>
    <col min="1794" max="1794" width="8" style="23" customWidth="1"/>
    <col min="1795" max="1795" width="34.28515625" style="23" customWidth="1"/>
    <col min="1796" max="1797" width="14.7109375" style="23" customWidth="1"/>
    <col min="1798" max="1799" width="14.85546875" style="23" customWidth="1"/>
    <col min="1800" max="1801" width="12.7109375" style="23" customWidth="1"/>
    <col min="1802" max="1803" width="11.7109375" style="23" customWidth="1"/>
    <col min="1804" max="1805" width="10.7109375" style="23" customWidth="1"/>
    <col min="1806" max="1807" width="9.7109375" style="23" customWidth="1"/>
    <col min="1808" max="2049" width="11.42578125" style="23"/>
    <col min="2050" max="2050" width="8" style="23" customWidth="1"/>
    <col min="2051" max="2051" width="34.28515625" style="23" customWidth="1"/>
    <col min="2052" max="2053" width="14.7109375" style="23" customWidth="1"/>
    <col min="2054" max="2055" width="14.85546875" style="23" customWidth="1"/>
    <col min="2056" max="2057" width="12.7109375" style="23" customWidth="1"/>
    <col min="2058" max="2059" width="11.7109375" style="23" customWidth="1"/>
    <col min="2060" max="2061" width="10.7109375" style="23" customWidth="1"/>
    <col min="2062" max="2063" width="9.7109375" style="23" customWidth="1"/>
    <col min="2064" max="2305" width="11.42578125" style="23"/>
    <col min="2306" max="2306" width="8" style="23" customWidth="1"/>
    <col min="2307" max="2307" width="34.28515625" style="23" customWidth="1"/>
    <col min="2308" max="2309" width="14.7109375" style="23" customWidth="1"/>
    <col min="2310" max="2311" width="14.85546875" style="23" customWidth="1"/>
    <col min="2312" max="2313" width="12.7109375" style="23" customWidth="1"/>
    <col min="2314" max="2315" width="11.7109375" style="23" customWidth="1"/>
    <col min="2316" max="2317" width="10.7109375" style="23" customWidth="1"/>
    <col min="2318" max="2319" width="9.7109375" style="23" customWidth="1"/>
    <col min="2320" max="2561" width="11.42578125" style="23"/>
    <col min="2562" max="2562" width="8" style="23" customWidth="1"/>
    <col min="2563" max="2563" width="34.28515625" style="23" customWidth="1"/>
    <col min="2564" max="2565" width="14.7109375" style="23" customWidth="1"/>
    <col min="2566" max="2567" width="14.85546875" style="23" customWidth="1"/>
    <col min="2568" max="2569" width="12.7109375" style="23" customWidth="1"/>
    <col min="2570" max="2571" width="11.7109375" style="23" customWidth="1"/>
    <col min="2572" max="2573" width="10.7109375" style="23" customWidth="1"/>
    <col min="2574" max="2575" width="9.7109375" style="23" customWidth="1"/>
    <col min="2576" max="2817" width="11.42578125" style="23"/>
    <col min="2818" max="2818" width="8" style="23" customWidth="1"/>
    <col min="2819" max="2819" width="34.28515625" style="23" customWidth="1"/>
    <col min="2820" max="2821" width="14.7109375" style="23" customWidth="1"/>
    <col min="2822" max="2823" width="14.85546875" style="23" customWidth="1"/>
    <col min="2824" max="2825" width="12.7109375" style="23" customWidth="1"/>
    <col min="2826" max="2827" width="11.7109375" style="23" customWidth="1"/>
    <col min="2828" max="2829" width="10.7109375" style="23" customWidth="1"/>
    <col min="2830" max="2831" width="9.7109375" style="23" customWidth="1"/>
    <col min="2832" max="3073" width="11.42578125" style="23"/>
    <col min="3074" max="3074" width="8" style="23" customWidth="1"/>
    <col min="3075" max="3075" width="34.28515625" style="23" customWidth="1"/>
    <col min="3076" max="3077" width="14.7109375" style="23" customWidth="1"/>
    <col min="3078" max="3079" width="14.85546875" style="23" customWidth="1"/>
    <col min="3080" max="3081" width="12.7109375" style="23" customWidth="1"/>
    <col min="3082" max="3083" width="11.7109375" style="23" customWidth="1"/>
    <col min="3084" max="3085" width="10.7109375" style="23" customWidth="1"/>
    <col min="3086" max="3087" width="9.7109375" style="23" customWidth="1"/>
    <col min="3088" max="3329" width="11.42578125" style="23"/>
    <col min="3330" max="3330" width="8" style="23" customWidth="1"/>
    <col min="3331" max="3331" width="34.28515625" style="23" customWidth="1"/>
    <col min="3332" max="3333" width="14.7109375" style="23" customWidth="1"/>
    <col min="3334" max="3335" width="14.85546875" style="23" customWidth="1"/>
    <col min="3336" max="3337" width="12.7109375" style="23" customWidth="1"/>
    <col min="3338" max="3339" width="11.7109375" style="23" customWidth="1"/>
    <col min="3340" max="3341" width="10.7109375" style="23" customWidth="1"/>
    <col min="3342" max="3343" width="9.7109375" style="23" customWidth="1"/>
    <col min="3344" max="3585" width="11.42578125" style="23"/>
    <col min="3586" max="3586" width="8" style="23" customWidth="1"/>
    <col min="3587" max="3587" width="34.28515625" style="23" customWidth="1"/>
    <col min="3588" max="3589" width="14.7109375" style="23" customWidth="1"/>
    <col min="3590" max="3591" width="14.85546875" style="23" customWidth="1"/>
    <col min="3592" max="3593" width="12.7109375" style="23" customWidth="1"/>
    <col min="3594" max="3595" width="11.7109375" style="23" customWidth="1"/>
    <col min="3596" max="3597" width="10.7109375" style="23" customWidth="1"/>
    <col min="3598" max="3599" width="9.7109375" style="23" customWidth="1"/>
    <col min="3600" max="3841" width="11.42578125" style="23"/>
    <col min="3842" max="3842" width="8" style="23" customWidth="1"/>
    <col min="3843" max="3843" width="34.28515625" style="23" customWidth="1"/>
    <col min="3844" max="3845" width="14.7109375" style="23" customWidth="1"/>
    <col min="3846" max="3847" width="14.85546875" style="23" customWidth="1"/>
    <col min="3848" max="3849" width="12.7109375" style="23" customWidth="1"/>
    <col min="3850" max="3851" width="11.7109375" style="23" customWidth="1"/>
    <col min="3852" max="3853" width="10.7109375" style="23" customWidth="1"/>
    <col min="3854" max="3855" width="9.7109375" style="23" customWidth="1"/>
    <col min="3856" max="4097" width="11.42578125" style="23"/>
    <col min="4098" max="4098" width="8" style="23" customWidth="1"/>
    <col min="4099" max="4099" width="34.28515625" style="23" customWidth="1"/>
    <col min="4100" max="4101" width="14.7109375" style="23" customWidth="1"/>
    <col min="4102" max="4103" width="14.85546875" style="23" customWidth="1"/>
    <col min="4104" max="4105" width="12.7109375" style="23" customWidth="1"/>
    <col min="4106" max="4107" width="11.7109375" style="23" customWidth="1"/>
    <col min="4108" max="4109" width="10.7109375" style="23" customWidth="1"/>
    <col min="4110" max="4111" width="9.7109375" style="23" customWidth="1"/>
    <col min="4112" max="4353" width="11.42578125" style="23"/>
    <col min="4354" max="4354" width="8" style="23" customWidth="1"/>
    <col min="4355" max="4355" width="34.28515625" style="23" customWidth="1"/>
    <col min="4356" max="4357" width="14.7109375" style="23" customWidth="1"/>
    <col min="4358" max="4359" width="14.85546875" style="23" customWidth="1"/>
    <col min="4360" max="4361" width="12.7109375" style="23" customWidth="1"/>
    <col min="4362" max="4363" width="11.7109375" style="23" customWidth="1"/>
    <col min="4364" max="4365" width="10.7109375" style="23" customWidth="1"/>
    <col min="4366" max="4367" width="9.7109375" style="23" customWidth="1"/>
    <col min="4368" max="4609" width="11.42578125" style="23"/>
    <col min="4610" max="4610" width="8" style="23" customWidth="1"/>
    <col min="4611" max="4611" width="34.28515625" style="23" customWidth="1"/>
    <col min="4612" max="4613" width="14.7109375" style="23" customWidth="1"/>
    <col min="4614" max="4615" width="14.85546875" style="23" customWidth="1"/>
    <col min="4616" max="4617" width="12.7109375" style="23" customWidth="1"/>
    <col min="4618" max="4619" width="11.7109375" style="23" customWidth="1"/>
    <col min="4620" max="4621" width="10.7109375" style="23" customWidth="1"/>
    <col min="4622" max="4623" width="9.7109375" style="23" customWidth="1"/>
    <col min="4624" max="4865" width="11.42578125" style="23"/>
    <col min="4866" max="4866" width="8" style="23" customWidth="1"/>
    <col min="4867" max="4867" width="34.28515625" style="23" customWidth="1"/>
    <col min="4868" max="4869" width="14.7109375" style="23" customWidth="1"/>
    <col min="4870" max="4871" width="14.85546875" style="23" customWidth="1"/>
    <col min="4872" max="4873" width="12.7109375" style="23" customWidth="1"/>
    <col min="4874" max="4875" width="11.7109375" style="23" customWidth="1"/>
    <col min="4876" max="4877" width="10.7109375" style="23" customWidth="1"/>
    <col min="4878" max="4879" width="9.7109375" style="23" customWidth="1"/>
    <col min="4880" max="5121" width="11.42578125" style="23"/>
    <col min="5122" max="5122" width="8" style="23" customWidth="1"/>
    <col min="5123" max="5123" width="34.28515625" style="23" customWidth="1"/>
    <col min="5124" max="5125" width="14.7109375" style="23" customWidth="1"/>
    <col min="5126" max="5127" width="14.85546875" style="23" customWidth="1"/>
    <col min="5128" max="5129" width="12.7109375" style="23" customWidth="1"/>
    <col min="5130" max="5131" width="11.7109375" style="23" customWidth="1"/>
    <col min="5132" max="5133" width="10.7109375" style="23" customWidth="1"/>
    <col min="5134" max="5135" width="9.7109375" style="23" customWidth="1"/>
    <col min="5136" max="5377" width="11.42578125" style="23"/>
    <col min="5378" max="5378" width="8" style="23" customWidth="1"/>
    <col min="5379" max="5379" width="34.28515625" style="23" customWidth="1"/>
    <col min="5380" max="5381" width="14.7109375" style="23" customWidth="1"/>
    <col min="5382" max="5383" width="14.85546875" style="23" customWidth="1"/>
    <col min="5384" max="5385" width="12.7109375" style="23" customWidth="1"/>
    <col min="5386" max="5387" width="11.7109375" style="23" customWidth="1"/>
    <col min="5388" max="5389" width="10.7109375" style="23" customWidth="1"/>
    <col min="5390" max="5391" width="9.7109375" style="23" customWidth="1"/>
    <col min="5392" max="5633" width="11.42578125" style="23"/>
    <col min="5634" max="5634" width="8" style="23" customWidth="1"/>
    <col min="5635" max="5635" width="34.28515625" style="23" customWidth="1"/>
    <col min="5636" max="5637" width="14.7109375" style="23" customWidth="1"/>
    <col min="5638" max="5639" width="14.85546875" style="23" customWidth="1"/>
    <col min="5640" max="5641" width="12.7109375" style="23" customWidth="1"/>
    <col min="5642" max="5643" width="11.7109375" style="23" customWidth="1"/>
    <col min="5644" max="5645" width="10.7109375" style="23" customWidth="1"/>
    <col min="5646" max="5647" width="9.7109375" style="23" customWidth="1"/>
    <col min="5648" max="5889" width="11.42578125" style="23"/>
    <col min="5890" max="5890" width="8" style="23" customWidth="1"/>
    <col min="5891" max="5891" width="34.28515625" style="23" customWidth="1"/>
    <col min="5892" max="5893" width="14.7109375" style="23" customWidth="1"/>
    <col min="5894" max="5895" width="14.85546875" style="23" customWidth="1"/>
    <col min="5896" max="5897" width="12.7109375" style="23" customWidth="1"/>
    <col min="5898" max="5899" width="11.7109375" style="23" customWidth="1"/>
    <col min="5900" max="5901" width="10.7109375" style="23" customWidth="1"/>
    <col min="5902" max="5903" width="9.7109375" style="23" customWidth="1"/>
    <col min="5904" max="6145" width="11.42578125" style="23"/>
    <col min="6146" max="6146" width="8" style="23" customWidth="1"/>
    <col min="6147" max="6147" width="34.28515625" style="23" customWidth="1"/>
    <col min="6148" max="6149" width="14.7109375" style="23" customWidth="1"/>
    <col min="6150" max="6151" width="14.85546875" style="23" customWidth="1"/>
    <col min="6152" max="6153" width="12.7109375" style="23" customWidth="1"/>
    <col min="6154" max="6155" width="11.7109375" style="23" customWidth="1"/>
    <col min="6156" max="6157" width="10.7109375" style="23" customWidth="1"/>
    <col min="6158" max="6159" width="9.7109375" style="23" customWidth="1"/>
    <col min="6160" max="6401" width="11.42578125" style="23"/>
    <col min="6402" max="6402" width="8" style="23" customWidth="1"/>
    <col min="6403" max="6403" width="34.28515625" style="23" customWidth="1"/>
    <col min="6404" max="6405" width="14.7109375" style="23" customWidth="1"/>
    <col min="6406" max="6407" width="14.85546875" style="23" customWidth="1"/>
    <col min="6408" max="6409" width="12.7109375" style="23" customWidth="1"/>
    <col min="6410" max="6411" width="11.7109375" style="23" customWidth="1"/>
    <col min="6412" max="6413" width="10.7109375" style="23" customWidth="1"/>
    <col min="6414" max="6415" width="9.7109375" style="23" customWidth="1"/>
    <col min="6416" max="6657" width="11.42578125" style="23"/>
    <col min="6658" max="6658" width="8" style="23" customWidth="1"/>
    <col min="6659" max="6659" width="34.28515625" style="23" customWidth="1"/>
    <col min="6660" max="6661" width="14.7109375" style="23" customWidth="1"/>
    <col min="6662" max="6663" width="14.85546875" style="23" customWidth="1"/>
    <col min="6664" max="6665" width="12.7109375" style="23" customWidth="1"/>
    <col min="6666" max="6667" width="11.7109375" style="23" customWidth="1"/>
    <col min="6668" max="6669" width="10.7109375" style="23" customWidth="1"/>
    <col min="6670" max="6671" width="9.7109375" style="23" customWidth="1"/>
    <col min="6672" max="6913" width="11.42578125" style="23"/>
    <col min="6914" max="6914" width="8" style="23" customWidth="1"/>
    <col min="6915" max="6915" width="34.28515625" style="23" customWidth="1"/>
    <col min="6916" max="6917" width="14.7109375" style="23" customWidth="1"/>
    <col min="6918" max="6919" width="14.85546875" style="23" customWidth="1"/>
    <col min="6920" max="6921" width="12.7109375" style="23" customWidth="1"/>
    <col min="6922" max="6923" width="11.7109375" style="23" customWidth="1"/>
    <col min="6924" max="6925" width="10.7109375" style="23" customWidth="1"/>
    <col min="6926" max="6927" width="9.7109375" style="23" customWidth="1"/>
    <col min="6928" max="7169" width="11.42578125" style="23"/>
    <col min="7170" max="7170" width="8" style="23" customWidth="1"/>
    <col min="7171" max="7171" width="34.28515625" style="23" customWidth="1"/>
    <col min="7172" max="7173" width="14.7109375" style="23" customWidth="1"/>
    <col min="7174" max="7175" width="14.85546875" style="23" customWidth="1"/>
    <col min="7176" max="7177" width="12.7109375" style="23" customWidth="1"/>
    <col min="7178" max="7179" width="11.7109375" style="23" customWidth="1"/>
    <col min="7180" max="7181" width="10.7109375" style="23" customWidth="1"/>
    <col min="7182" max="7183" width="9.7109375" style="23" customWidth="1"/>
    <col min="7184" max="7425" width="11.42578125" style="23"/>
    <col min="7426" max="7426" width="8" style="23" customWidth="1"/>
    <col min="7427" max="7427" width="34.28515625" style="23" customWidth="1"/>
    <col min="7428" max="7429" width="14.7109375" style="23" customWidth="1"/>
    <col min="7430" max="7431" width="14.85546875" style="23" customWidth="1"/>
    <col min="7432" max="7433" width="12.7109375" style="23" customWidth="1"/>
    <col min="7434" max="7435" width="11.7109375" style="23" customWidth="1"/>
    <col min="7436" max="7437" width="10.7109375" style="23" customWidth="1"/>
    <col min="7438" max="7439" width="9.7109375" style="23" customWidth="1"/>
    <col min="7440" max="7681" width="11.42578125" style="23"/>
    <col min="7682" max="7682" width="8" style="23" customWidth="1"/>
    <col min="7683" max="7683" width="34.28515625" style="23" customWidth="1"/>
    <col min="7684" max="7685" width="14.7109375" style="23" customWidth="1"/>
    <col min="7686" max="7687" width="14.85546875" style="23" customWidth="1"/>
    <col min="7688" max="7689" width="12.7109375" style="23" customWidth="1"/>
    <col min="7690" max="7691" width="11.7109375" style="23" customWidth="1"/>
    <col min="7692" max="7693" width="10.7109375" style="23" customWidth="1"/>
    <col min="7694" max="7695" width="9.7109375" style="23" customWidth="1"/>
    <col min="7696" max="7937" width="11.42578125" style="23"/>
    <col min="7938" max="7938" width="8" style="23" customWidth="1"/>
    <col min="7939" max="7939" width="34.28515625" style="23" customWidth="1"/>
    <col min="7940" max="7941" width="14.7109375" style="23" customWidth="1"/>
    <col min="7942" max="7943" width="14.85546875" style="23" customWidth="1"/>
    <col min="7944" max="7945" width="12.7109375" style="23" customWidth="1"/>
    <col min="7946" max="7947" width="11.7109375" style="23" customWidth="1"/>
    <col min="7948" max="7949" width="10.7109375" style="23" customWidth="1"/>
    <col min="7950" max="7951" width="9.7109375" style="23" customWidth="1"/>
    <col min="7952" max="8193" width="11.42578125" style="23"/>
    <col min="8194" max="8194" width="8" style="23" customWidth="1"/>
    <col min="8195" max="8195" width="34.28515625" style="23" customWidth="1"/>
    <col min="8196" max="8197" width="14.7109375" style="23" customWidth="1"/>
    <col min="8198" max="8199" width="14.85546875" style="23" customWidth="1"/>
    <col min="8200" max="8201" width="12.7109375" style="23" customWidth="1"/>
    <col min="8202" max="8203" width="11.7109375" style="23" customWidth="1"/>
    <col min="8204" max="8205" width="10.7109375" style="23" customWidth="1"/>
    <col min="8206" max="8207" width="9.7109375" style="23" customWidth="1"/>
    <col min="8208" max="8449" width="11.42578125" style="23"/>
    <col min="8450" max="8450" width="8" style="23" customWidth="1"/>
    <col min="8451" max="8451" width="34.28515625" style="23" customWidth="1"/>
    <col min="8452" max="8453" width="14.7109375" style="23" customWidth="1"/>
    <col min="8454" max="8455" width="14.85546875" style="23" customWidth="1"/>
    <col min="8456" max="8457" width="12.7109375" style="23" customWidth="1"/>
    <col min="8458" max="8459" width="11.7109375" style="23" customWidth="1"/>
    <col min="8460" max="8461" width="10.7109375" style="23" customWidth="1"/>
    <col min="8462" max="8463" width="9.7109375" style="23" customWidth="1"/>
    <col min="8464" max="8705" width="11.42578125" style="23"/>
    <col min="8706" max="8706" width="8" style="23" customWidth="1"/>
    <col min="8707" max="8707" width="34.28515625" style="23" customWidth="1"/>
    <col min="8708" max="8709" width="14.7109375" style="23" customWidth="1"/>
    <col min="8710" max="8711" width="14.85546875" style="23" customWidth="1"/>
    <col min="8712" max="8713" width="12.7109375" style="23" customWidth="1"/>
    <col min="8714" max="8715" width="11.7109375" style="23" customWidth="1"/>
    <col min="8716" max="8717" width="10.7109375" style="23" customWidth="1"/>
    <col min="8718" max="8719" width="9.7109375" style="23" customWidth="1"/>
    <col min="8720" max="8961" width="11.42578125" style="23"/>
    <col min="8962" max="8962" width="8" style="23" customWidth="1"/>
    <col min="8963" max="8963" width="34.28515625" style="23" customWidth="1"/>
    <col min="8964" max="8965" width="14.7109375" style="23" customWidth="1"/>
    <col min="8966" max="8967" width="14.85546875" style="23" customWidth="1"/>
    <col min="8968" max="8969" width="12.7109375" style="23" customWidth="1"/>
    <col min="8970" max="8971" width="11.7109375" style="23" customWidth="1"/>
    <col min="8972" max="8973" width="10.7109375" style="23" customWidth="1"/>
    <col min="8974" max="8975" width="9.7109375" style="23" customWidth="1"/>
    <col min="8976" max="9217" width="11.42578125" style="23"/>
    <col min="9218" max="9218" width="8" style="23" customWidth="1"/>
    <col min="9219" max="9219" width="34.28515625" style="23" customWidth="1"/>
    <col min="9220" max="9221" width="14.7109375" style="23" customWidth="1"/>
    <col min="9222" max="9223" width="14.85546875" style="23" customWidth="1"/>
    <col min="9224" max="9225" width="12.7109375" style="23" customWidth="1"/>
    <col min="9226" max="9227" width="11.7109375" style="23" customWidth="1"/>
    <col min="9228" max="9229" width="10.7109375" style="23" customWidth="1"/>
    <col min="9230" max="9231" width="9.7109375" style="23" customWidth="1"/>
    <col min="9232" max="9473" width="11.42578125" style="23"/>
    <col min="9474" max="9474" width="8" style="23" customWidth="1"/>
    <col min="9475" max="9475" width="34.28515625" style="23" customWidth="1"/>
    <col min="9476" max="9477" width="14.7109375" style="23" customWidth="1"/>
    <col min="9478" max="9479" width="14.85546875" style="23" customWidth="1"/>
    <col min="9480" max="9481" width="12.7109375" style="23" customWidth="1"/>
    <col min="9482" max="9483" width="11.7109375" style="23" customWidth="1"/>
    <col min="9484" max="9485" width="10.7109375" style="23" customWidth="1"/>
    <col min="9486" max="9487" width="9.7109375" style="23" customWidth="1"/>
    <col min="9488" max="9729" width="11.42578125" style="23"/>
    <col min="9730" max="9730" width="8" style="23" customWidth="1"/>
    <col min="9731" max="9731" width="34.28515625" style="23" customWidth="1"/>
    <col min="9732" max="9733" width="14.7109375" style="23" customWidth="1"/>
    <col min="9734" max="9735" width="14.85546875" style="23" customWidth="1"/>
    <col min="9736" max="9737" width="12.7109375" style="23" customWidth="1"/>
    <col min="9738" max="9739" width="11.7109375" style="23" customWidth="1"/>
    <col min="9740" max="9741" width="10.7109375" style="23" customWidth="1"/>
    <col min="9742" max="9743" width="9.7109375" style="23" customWidth="1"/>
    <col min="9744" max="9985" width="11.42578125" style="23"/>
    <col min="9986" max="9986" width="8" style="23" customWidth="1"/>
    <col min="9987" max="9987" width="34.28515625" style="23" customWidth="1"/>
    <col min="9988" max="9989" width="14.7109375" style="23" customWidth="1"/>
    <col min="9990" max="9991" width="14.85546875" style="23" customWidth="1"/>
    <col min="9992" max="9993" width="12.7109375" style="23" customWidth="1"/>
    <col min="9994" max="9995" width="11.7109375" style="23" customWidth="1"/>
    <col min="9996" max="9997" width="10.7109375" style="23" customWidth="1"/>
    <col min="9998" max="9999" width="9.7109375" style="23" customWidth="1"/>
    <col min="10000" max="10241" width="11.42578125" style="23"/>
    <col min="10242" max="10242" width="8" style="23" customWidth="1"/>
    <col min="10243" max="10243" width="34.28515625" style="23" customWidth="1"/>
    <col min="10244" max="10245" width="14.7109375" style="23" customWidth="1"/>
    <col min="10246" max="10247" width="14.85546875" style="23" customWidth="1"/>
    <col min="10248" max="10249" width="12.7109375" style="23" customWidth="1"/>
    <col min="10250" max="10251" width="11.7109375" style="23" customWidth="1"/>
    <col min="10252" max="10253" width="10.7109375" style="23" customWidth="1"/>
    <col min="10254" max="10255" width="9.7109375" style="23" customWidth="1"/>
    <col min="10256" max="10497" width="11.42578125" style="23"/>
    <col min="10498" max="10498" width="8" style="23" customWidth="1"/>
    <col min="10499" max="10499" width="34.28515625" style="23" customWidth="1"/>
    <col min="10500" max="10501" width="14.7109375" style="23" customWidth="1"/>
    <col min="10502" max="10503" width="14.85546875" style="23" customWidth="1"/>
    <col min="10504" max="10505" width="12.7109375" style="23" customWidth="1"/>
    <col min="10506" max="10507" width="11.7109375" style="23" customWidth="1"/>
    <col min="10508" max="10509" width="10.7109375" style="23" customWidth="1"/>
    <col min="10510" max="10511" width="9.7109375" style="23" customWidth="1"/>
    <col min="10512" max="10753" width="11.42578125" style="23"/>
    <col min="10754" max="10754" width="8" style="23" customWidth="1"/>
    <col min="10755" max="10755" width="34.28515625" style="23" customWidth="1"/>
    <col min="10756" max="10757" width="14.7109375" style="23" customWidth="1"/>
    <col min="10758" max="10759" width="14.85546875" style="23" customWidth="1"/>
    <col min="10760" max="10761" width="12.7109375" style="23" customWidth="1"/>
    <col min="10762" max="10763" width="11.7109375" style="23" customWidth="1"/>
    <col min="10764" max="10765" width="10.7109375" style="23" customWidth="1"/>
    <col min="10766" max="10767" width="9.7109375" style="23" customWidth="1"/>
    <col min="10768" max="11009" width="11.42578125" style="23"/>
    <col min="11010" max="11010" width="8" style="23" customWidth="1"/>
    <col min="11011" max="11011" width="34.28515625" style="23" customWidth="1"/>
    <col min="11012" max="11013" width="14.7109375" style="23" customWidth="1"/>
    <col min="11014" max="11015" width="14.85546875" style="23" customWidth="1"/>
    <col min="11016" max="11017" width="12.7109375" style="23" customWidth="1"/>
    <col min="11018" max="11019" width="11.7109375" style="23" customWidth="1"/>
    <col min="11020" max="11021" width="10.7109375" style="23" customWidth="1"/>
    <col min="11022" max="11023" width="9.7109375" style="23" customWidth="1"/>
    <col min="11024" max="11265" width="11.42578125" style="23"/>
    <col min="11266" max="11266" width="8" style="23" customWidth="1"/>
    <col min="11267" max="11267" width="34.28515625" style="23" customWidth="1"/>
    <col min="11268" max="11269" width="14.7109375" style="23" customWidth="1"/>
    <col min="11270" max="11271" width="14.85546875" style="23" customWidth="1"/>
    <col min="11272" max="11273" width="12.7109375" style="23" customWidth="1"/>
    <col min="11274" max="11275" width="11.7109375" style="23" customWidth="1"/>
    <col min="11276" max="11277" width="10.7109375" style="23" customWidth="1"/>
    <col min="11278" max="11279" width="9.7109375" style="23" customWidth="1"/>
    <col min="11280" max="11521" width="11.42578125" style="23"/>
    <col min="11522" max="11522" width="8" style="23" customWidth="1"/>
    <col min="11523" max="11523" width="34.28515625" style="23" customWidth="1"/>
    <col min="11524" max="11525" width="14.7109375" style="23" customWidth="1"/>
    <col min="11526" max="11527" width="14.85546875" style="23" customWidth="1"/>
    <col min="11528" max="11529" width="12.7109375" style="23" customWidth="1"/>
    <col min="11530" max="11531" width="11.7109375" style="23" customWidth="1"/>
    <col min="11532" max="11533" width="10.7109375" style="23" customWidth="1"/>
    <col min="11534" max="11535" width="9.7109375" style="23" customWidth="1"/>
    <col min="11536" max="11777" width="11.42578125" style="23"/>
    <col min="11778" max="11778" width="8" style="23" customWidth="1"/>
    <col min="11779" max="11779" width="34.28515625" style="23" customWidth="1"/>
    <col min="11780" max="11781" width="14.7109375" style="23" customWidth="1"/>
    <col min="11782" max="11783" width="14.85546875" style="23" customWidth="1"/>
    <col min="11784" max="11785" width="12.7109375" style="23" customWidth="1"/>
    <col min="11786" max="11787" width="11.7109375" style="23" customWidth="1"/>
    <col min="11788" max="11789" width="10.7109375" style="23" customWidth="1"/>
    <col min="11790" max="11791" width="9.7109375" style="23" customWidth="1"/>
    <col min="11792" max="12033" width="11.42578125" style="23"/>
    <col min="12034" max="12034" width="8" style="23" customWidth="1"/>
    <col min="12035" max="12035" width="34.28515625" style="23" customWidth="1"/>
    <col min="12036" max="12037" width="14.7109375" style="23" customWidth="1"/>
    <col min="12038" max="12039" width="14.85546875" style="23" customWidth="1"/>
    <col min="12040" max="12041" width="12.7109375" style="23" customWidth="1"/>
    <col min="12042" max="12043" width="11.7109375" style="23" customWidth="1"/>
    <col min="12044" max="12045" width="10.7109375" style="23" customWidth="1"/>
    <col min="12046" max="12047" width="9.7109375" style="23" customWidth="1"/>
    <col min="12048" max="12289" width="11.42578125" style="23"/>
    <col min="12290" max="12290" width="8" style="23" customWidth="1"/>
    <col min="12291" max="12291" width="34.28515625" style="23" customWidth="1"/>
    <col min="12292" max="12293" width="14.7109375" style="23" customWidth="1"/>
    <col min="12294" max="12295" width="14.85546875" style="23" customWidth="1"/>
    <col min="12296" max="12297" width="12.7109375" style="23" customWidth="1"/>
    <col min="12298" max="12299" width="11.7109375" style="23" customWidth="1"/>
    <col min="12300" max="12301" width="10.7109375" style="23" customWidth="1"/>
    <col min="12302" max="12303" width="9.7109375" style="23" customWidth="1"/>
    <col min="12304" max="12545" width="11.42578125" style="23"/>
    <col min="12546" max="12546" width="8" style="23" customWidth="1"/>
    <col min="12547" max="12547" width="34.28515625" style="23" customWidth="1"/>
    <col min="12548" max="12549" width="14.7109375" style="23" customWidth="1"/>
    <col min="12550" max="12551" width="14.85546875" style="23" customWidth="1"/>
    <col min="12552" max="12553" width="12.7109375" style="23" customWidth="1"/>
    <col min="12554" max="12555" width="11.7109375" style="23" customWidth="1"/>
    <col min="12556" max="12557" width="10.7109375" style="23" customWidth="1"/>
    <col min="12558" max="12559" width="9.7109375" style="23" customWidth="1"/>
    <col min="12560" max="12801" width="11.42578125" style="23"/>
    <col min="12802" max="12802" width="8" style="23" customWidth="1"/>
    <col min="12803" max="12803" width="34.28515625" style="23" customWidth="1"/>
    <col min="12804" max="12805" width="14.7109375" style="23" customWidth="1"/>
    <col min="12806" max="12807" width="14.85546875" style="23" customWidth="1"/>
    <col min="12808" max="12809" width="12.7109375" style="23" customWidth="1"/>
    <col min="12810" max="12811" width="11.7109375" style="23" customWidth="1"/>
    <col min="12812" max="12813" width="10.7109375" style="23" customWidth="1"/>
    <col min="12814" max="12815" width="9.7109375" style="23" customWidth="1"/>
    <col min="12816" max="13057" width="11.42578125" style="23"/>
    <col min="13058" max="13058" width="8" style="23" customWidth="1"/>
    <col min="13059" max="13059" width="34.28515625" style="23" customWidth="1"/>
    <col min="13060" max="13061" width="14.7109375" style="23" customWidth="1"/>
    <col min="13062" max="13063" width="14.85546875" style="23" customWidth="1"/>
    <col min="13064" max="13065" width="12.7109375" style="23" customWidth="1"/>
    <col min="13066" max="13067" width="11.7109375" style="23" customWidth="1"/>
    <col min="13068" max="13069" width="10.7109375" style="23" customWidth="1"/>
    <col min="13070" max="13071" width="9.7109375" style="23" customWidth="1"/>
    <col min="13072" max="13313" width="11.42578125" style="23"/>
    <col min="13314" max="13314" width="8" style="23" customWidth="1"/>
    <col min="13315" max="13315" width="34.28515625" style="23" customWidth="1"/>
    <col min="13316" max="13317" width="14.7109375" style="23" customWidth="1"/>
    <col min="13318" max="13319" width="14.85546875" style="23" customWidth="1"/>
    <col min="13320" max="13321" width="12.7109375" style="23" customWidth="1"/>
    <col min="13322" max="13323" width="11.7109375" style="23" customWidth="1"/>
    <col min="13324" max="13325" width="10.7109375" style="23" customWidth="1"/>
    <col min="13326" max="13327" width="9.7109375" style="23" customWidth="1"/>
    <col min="13328" max="13569" width="11.42578125" style="23"/>
    <col min="13570" max="13570" width="8" style="23" customWidth="1"/>
    <col min="13571" max="13571" width="34.28515625" style="23" customWidth="1"/>
    <col min="13572" max="13573" width="14.7109375" style="23" customWidth="1"/>
    <col min="13574" max="13575" width="14.85546875" style="23" customWidth="1"/>
    <col min="13576" max="13577" width="12.7109375" style="23" customWidth="1"/>
    <col min="13578" max="13579" width="11.7109375" style="23" customWidth="1"/>
    <col min="13580" max="13581" width="10.7109375" style="23" customWidth="1"/>
    <col min="13582" max="13583" width="9.7109375" style="23" customWidth="1"/>
    <col min="13584" max="13825" width="11.42578125" style="23"/>
    <col min="13826" max="13826" width="8" style="23" customWidth="1"/>
    <col min="13827" max="13827" width="34.28515625" style="23" customWidth="1"/>
    <col min="13828" max="13829" width="14.7109375" style="23" customWidth="1"/>
    <col min="13830" max="13831" width="14.85546875" style="23" customWidth="1"/>
    <col min="13832" max="13833" width="12.7109375" style="23" customWidth="1"/>
    <col min="13834" max="13835" width="11.7109375" style="23" customWidth="1"/>
    <col min="13836" max="13837" width="10.7109375" style="23" customWidth="1"/>
    <col min="13838" max="13839" width="9.7109375" style="23" customWidth="1"/>
    <col min="13840" max="14081" width="11.42578125" style="23"/>
    <col min="14082" max="14082" width="8" style="23" customWidth="1"/>
    <col min="14083" max="14083" width="34.28515625" style="23" customWidth="1"/>
    <col min="14084" max="14085" width="14.7109375" style="23" customWidth="1"/>
    <col min="14086" max="14087" width="14.85546875" style="23" customWidth="1"/>
    <col min="14088" max="14089" width="12.7109375" style="23" customWidth="1"/>
    <col min="14090" max="14091" width="11.7109375" style="23" customWidth="1"/>
    <col min="14092" max="14093" width="10.7109375" style="23" customWidth="1"/>
    <col min="14094" max="14095" width="9.7109375" style="23" customWidth="1"/>
    <col min="14096" max="14337" width="11.42578125" style="23"/>
    <col min="14338" max="14338" width="8" style="23" customWidth="1"/>
    <col min="14339" max="14339" width="34.28515625" style="23" customWidth="1"/>
    <col min="14340" max="14341" width="14.7109375" style="23" customWidth="1"/>
    <col min="14342" max="14343" width="14.85546875" style="23" customWidth="1"/>
    <col min="14344" max="14345" width="12.7109375" style="23" customWidth="1"/>
    <col min="14346" max="14347" width="11.7109375" style="23" customWidth="1"/>
    <col min="14348" max="14349" width="10.7109375" style="23" customWidth="1"/>
    <col min="14350" max="14351" width="9.7109375" style="23" customWidth="1"/>
    <col min="14352" max="14593" width="11.42578125" style="23"/>
    <col min="14594" max="14594" width="8" style="23" customWidth="1"/>
    <col min="14595" max="14595" width="34.28515625" style="23" customWidth="1"/>
    <col min="14596" max="14597" width="14.7109375" style="23" customWidth="1"/>
    <col min="14598" max="14599" width="14.85546875" style="23" customWidth="1"/>
    <col min="14600" max="14601" width="12.7109375" style="23" customWidth="1"/>
    <col min="14602" max="14603" width="11.7109375" style="23" customWidth="1"/>
    <col min="14604" max="14605" width="10.7109375" style="23" customWidth="1"/>
    <col min="14606" max="14607" width="9.7109375" style="23" customWidth="1"/>
    <col min="14608" max="14849" width="11.42578125" style="23"/>
    <col min="14850" max="14850" width="8" style="23" customWidth="1"/>
    <col min="14851" max="14851" width="34.28515625" style="23" customWidth="1"/>
    <col min="14852" max="14853" width="14.7109375" style="23" customWidth="1"/>
    <col min="14854" max="14855" width="14.85546875" style="23" customWidth="1"/>
    <col min="14856" max="14857" width="12.7109375" style="23" customWidth="1"/>
    <col min="14858" max="14859" width="11.7109375" style="23" customWidth="1"/>
    <col min="14860" max="14861" width="10.7109375" style="23" customWidth="1"/>
    <col min="14862" max="14863" width="9.7109375" style="23" customWidth="1"/>
    <col min="14864" max="15105" width="11.42578125" style="23"/>
    <col min="15106" max="15106" width="8" style="23" customWidth="1"/>
    <col min="15107" max="15107" width="34.28515625" style="23" customWidth="1"/>
    <col min="15108" max="15109" width="14.7109375" style="23" customWidth="1"/>
    <col min="15110" max="15111" width="14.85546875" style="23" customWidth="1"/>
    <col min="15112" max="15113" width="12.7109375" style="23" customWidth="1"/>
    <col min="15114" max="15115" width="11.7109375" style="23" customWidth="1"/>
    <col min="15116" max="15117" width="10.7109375" style="23" customWidth="1"/>
    <col min="15118" max="15119" width="9.7109375" style="23" customWidth="1"/>
    <col min="15120" max="15361" width="11.42578125" style="23"/>
    <col min="15362" max="15362" width="8" style="23" customWidth="1"/>
    <col min="15363" max="15363" width="34.28515625" style="23" customWidth="1"/>
    <col min="15364" max="15365" width="14.7109375" style="23" customWidth="1"/>
    <col min="15366" max="15367" width="14.85546875" style="23" customWidth="1"/>
    <col min="15368" max="15369" width="12.7109375" style="23" customWidth="1"/>
    <col min="15370" max="15371" width="11.7109375" style="23" customWidth="1"/>
    <col min="15372" max="15373" width="10.7109375" style="23" customWidth="1"/>
    <col min="15374" max="15375" width="9.7109375" style="23" customWidth="1"/>
    <col min="15376" max="15617" width="11.42578125" style="23"/>
    <col min="15618" max="15618" width="8" style="23" customWidth="1"/>
    <col min="15619" max="15619" width="34.28515625" style="23" customWidth="1"/>
    <col min="15620" max="15621" width="14.7109375" style="23" customWidth="1"/>
    <col min="15622" max="15623" width="14.85546875" style="23" customWidth="1"/>
    <col min="15624" max="15625" width="12.7109375" style="23" customWidth="1"/>
    <col min="15626" max="15627" width="11.7109375" style="23" customWidth="1"/>
    <col min="15628" max="15629" width="10.7109375" style="23" customWidth="1"/>
    <col min="15630" max="15631" width="9.7109375" style="23" customWidth="1"/>
    <col min="15632" max="15873" width="11.42578125" style="23"/>
    <col min="15874" max="15874" width="8" style="23" customWidth="1"/>
    <col min="15875" max="15875" width="34.28515625" style="23" customWidth="1"/>
    <col min="15876" max="15877" width="14.7109375" style="23" customWidth="1"/>
    <col min="15878" max="15879" width="14.85546875" style="23" customWidth="1"/>
    <col min="15880" max="15881" width="12.7109375" style="23" customWidth="1"/>
    <col min="15882" max="15883" width="11.7109375" style="23" customWidth="1"/>
    <col min="15884" max="15885" width="10.7109375" style="23" customWidth="1"/>
    <col min="15886" max="15887" width="9.7109375" style="23" customWidth="1"/>
    <col min="15888" max="16129" width="11.42578125" style="23"/>
    <col min="16130" max="16130" width="8" style="23" customWidth="1"/>
    <col min="16131" max="16131" width="34.28515625" style="23" customWidth="1"/>
    <col min="16132" max="16133" width="14.7109375" style="23" customWidth="1"/>
    <col min="16134" max="16135" width="14.85546875" style="23" customWidth="1"/>
    <col min="16136" max="16137" width="12.7109375" style="23" customWidth="1"/>
    <col min="16138" max="16139" width="11.7109375" style="23" customWidth="1"/>
    <col min="16140" max="16141" width="10.7109375" style="23" customWidth="1"/>
    <col min="16142" max="16143" width="9.7109375" style="23" customWidth="1"/>
    <col min="16144" max="16384" width="11.42578125" style="23"/>
  </cols>
  <sheetData>
    <row r="1" spans="1:24" ht="18" customHeight="1" x14ac:dyDescent="0.2">
      <c r="A1" s="231" t="s">
        <v>326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3"/>
    </row>
    <row r="2" spans="1:24" ht="12.75" customHeight="1" x14ac:dyDescent="0.2">
      <c r="A2" s="59"/>
      <c r="B2" s="120"/>
      <c r="C2" s="120"/>
      <c r="D2" s="120" t="s">
        <v>267</v>
      </c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1:24" s="54" customFormat="1" ht="38.25" x14ac:dyDescent="0.2">
      <c r="A3" s="121" t="s">
        <v>28</v>
      </c>
      <c r="B3" s="121" t="s">
        <v>41</v>
      </c>
      <c r="C3" s="4" t="s">
        <v>348</v>
      </c>
      <c r="D3" s="4" t="s">
        <v>268</v>
      </c>
      <c r="E3" s="4" t="s">
        <v>269</v>
      </c>
      <c r="F3" s="4" t="s">
        <v>277</v>
      </c>
      <c r="G3" s="4" t="s">
        <v>277</v>
      </c>
      <c r="H3" s="4" t="s">
        <v>325</v>
      </c>
      <c r="I3" s="4" t="s">
        <v>332</v>
      </c>
      <c r="J3" s="4" t="s">
        <v>347</v>
      </c>
      <c r="K3" s="205" t="s">
        <v>340</v>
      </c>
      <c r="L3" s="121" t="s">
        <v>44</v>
      </c>
      <c r="M3" s="121" t="s">
        <v>44</v>
      </c>
      <c r="N3" s="121" t="s">
        <v>44</v>
      </c>
      <c r="O3" s="121" t="s">
        <v>44</v>
      </c>
    </row>
    <row r="4" spans="1:24" ht="12.75" customHeight="1" x14ac:dyDescent="0.2">
      <c r="A4" s="59"/>
      <c r="B4" s="64">
        <v>7.5345000000000004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</row>
    <row r="5" spans="1:24" s="54" customFormat="1" x14ac:dyDescent="0.2">
      <c r="A5" s="59"/>
      <c r="B5" s="123" t="s">
        <v>44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</row>
    <row r="6" spans="1:24" ht="12.75" customHeight="1" x14ac:dyDescent="0.2">
      <c r="A6" s="59"/>
      <c r="B6" s="64" t="s">
        <v>44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5"/>
      <c r="Q6" s="125"/>
      <c r="R6" s="125"/>
      <c r="S6" s="125"/>
      <c r="T6" s="125"/>
      <c r="U6" s="125"/>
      <c r="V6" s="125"/>
      <c r="W6" s="125"/>
      <c r="X6" s="125"/>
    </row>
    <row r="7" spans="1:24" s="54" customFormat="1" x14ac:dyDescent="0.2">
      <c r="A7" s="126"/>
      <c r="B7" s="60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</row>
    <row r="8" spans="1:24" s="50" customFormat="1" ht="21" customHeight="1" x14ac:dyDescent="0.2">
      <c r="A8" s="46"/>
      <c r="B8" s="47" t="s">
        <v>133</v>
      </c>
      <c r="C8" s="48">
        <f t="shared" ref="C8:G8" si="0">(C9+C57+C64+C153+C173+C181+C146)</f>
        <v>516725.73000000004</v>
      </c>
      <c r="D8" s="48">
        <f t="shared" si="0"/>
        <v>1132953.5894883533</v>
      </c>
      <c r="E8" s="48">
        <f t="shared" si="0"/>
        <v>692487.3649386157</v>
      </c>
      <c r="F8" s="48">
        <f t="shared" si="0"/>
        <v>963021.47388811456</v>
      </c>
      <c r="G8" s="48">
        <f t="shared" si="0"/>
        <v>973284.48355431668</v>
      </c>
      <c r="H8" s="48">
        <f>(H9+H57+H64+H153+H181+H146)</f>
        <v>1133613.4459021834</v>
      </c>
      <c r="I8" s="48">
        <f>(I9+I57+I64+I153+I181+I146)</f>
        <v>1183613.4459021834</v>
      </c>
      <c r="J8" s="48">
        <f>(J9+J57+J64+J153+J181+J146)</f>
        <v>518921.26140420727</v>
      </c>
      <c r="K8" s="165">
        <f>J8/I8*100</f>
        <v>43.842122882329285</v>
      </c>
      <c r="L8" s="49">
        <f>L9+L57+L64+L153+L173+L181+L146</f>
        <v>0</v>
      </c>
      <c r="M8" s="48">
        <f>M9+M57+M64+M153+M173+M181+M146</f>
        <v>0</v>
      </c>
      <c r="N8" s="48">
        <f>N9+N57+N64+N153+N173+N181+N146</f>
        <v>0</v>
      </c>
      <c r="O8" s="48">
        <f>O9+O57+O64+O153+O173+O181+O146</f>
        <v>0</v>
      </c>
    </row>
    <row r="9" spans="1:24" s="54" customFormat="1" ht="51" x14ac:dyDescent="0.2">
      <c r="A9" s="51" t="s">
        <v>134</v>
      </c>
      <c r="B9" s="52" t="s">
        <v>135</v>
      </c>
      <c r="C9" s="53">
        <f t="shared" ref="C9:F9" si="1">(SUM(C10+C46+C55))</f>
        <v>21174.620000000003</v>
      </c>
      <c r="D9" s="53">
        <f t="shared" si="1"/>
        <v>29191.296038224169</v>
      </c>
      <c r="E9" s="53">
        <f t="shared" si="1"/>
        <v>29211.732444754132</v>
      </c>
      <c r="F9" s="53">
        <f t="shared" si="1"/>
        <v>31519.995780078305</v>
      </c>
      <c r="G9" s="53">
        <f t="shared" ref="G9:I9" si="2">(SUM(G10+G46+G55))</f>
        <v>35783</v>
      </c>
      <c r="H9" s="53">
        <f t="shared" ref="H9" si="3">(SUM(H10+H46+H55))</f>
        <v>35783</v>
      </c>
      <c r="I9" s="53">
        <f t="shared" si="2"/>
        <v>35783</v>
      </c>
      <c r="J9" s="53">
        <f t="shared" ref="J9" si="4">(SUM(J10+J46+J55))</f>
        <v>21111.660000000003</v>
      </c>
      <c r="K9" s="165">
        <f t="shared" ref="K9:K68" si="5">J9/I9*100</f>
        <v>58.999133666825045</v>
      </c>
      <c r="L9" s="53">
        <f t="shared" ref="L9:O9" si="6">SUM(L10+L46+L55)</f>
        <v>0</v>
      </c>
      <c r="M9" s="53">
        <f t="shared" si="6"/>
        <v>0</v>
      </c>
      <c r="N9" s="53">
        <f t="shared" si="6"/>
        <v>0</v>
      </c>
      <c r="O9" s="53">
        <f t="shared" si="6"/>
        <v>0</v>
      </c>
    </row>
    <row r="10" spans="1:24" s="54" customFormat="1" ht="51" x14ac:dyDescent="0.2">
      <c r="A10" s="55" t="s">
        <v>42</v>
      </c>
      <c r="B10" s="56" t="s">
        <v>136</v>
      </c>
      <c r="C10" s="57">
        <f t="shared" ref="C10:F10" si="7">(SUM(C12))</f>
        <v>19745.22</v>
      </c>
      <c r="D10" s="57">
        <f t="shared" si="7"/>
        <v>23768.664144933307</v>
      </c>
      <c r="E10" s="57">
        <f t="shared" si="7"/>
        <v>23820.09</v>
      </c>
      <c r="F10" s="57">
        <f t="shared" si="7"/>
        <v>26138.995780078305</v>
      </c>
      <c r="G10" s="57">
        <f t="shared" ref="G10:I10" si="8">(SUM(G12))</f>
        <v>30311</v>
      </c>
      <c r="H10" s="57">
        <f t="shared" ref="H10" si="9">(SUM(H12))</f>
        <v>30311</v>
      </c>
      <c r="I10" s="57">
        <f t="shared" si="8"/>
        <v>30311</v>
      </c>
      <c r="J10" s="57">
        <f t="shared" ref="J10" si="10">(SUM(J12))</f>
        <v>20562.840000000004</v>
      </c>
      <c r="K10" s="165">
        <f t="shared" si="5"/>
        <v>67.839530203556478</v>
      </c>
      <c r="L10" s="57">
        <f t="shared" ref="L10:O10" si="11">SUM(L12)</f>
        <v>0</v>
      </c>
      <c r="M10" s="57">
        <f t="shared" si="11"/>
        <v>0</v>
      </c>
      <c r="N10" s="57">
        <f t="shared" si="11"/>
        <v>0</v>
      </c>
      <c r="O10" s="57">
        <f t="shared" si="11"/>
        <v>0</v>
      </c>
    </row>
    <row r="11" spans="1:24" s="54" customFormat="1" x14ac:dyDescent="0.2">
      <c r="A11" s="58" t="s">
        <v>137</v>
      </c>
      <c r="B11" s="56" t="s">
        <v>138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165">
        <v>0</v>
      </c>
      <c r="L11" s="57"/>
      <c r="M11" s="57"/>
      <c r="N11" s="57"/>
      <c r="O11" s="57"/>
    </row>
    <row r="12" spans="1:24" s="54" customFormat="1" x14ac:dyDescent="0.2">
      <c r="A12" s="59">
        <v>3</v>
      </c>
      <c r="B12" s="60" t="s">
        <v>21</v>
      </c>
      <c r="C12" s="61">
        <f>(SUM(C13+C40+C43))</f>
        <v>19745.22</v>
      </c>
      <c r="D12" s="61">
        <f>(SUM(D13+D40+D43))</f>
        <v>23768.664144933307</v>
      </c>
      <c r="E12" s="61">
        <v>23820.09</v>
      </c>
      <c r="F12" s="61">
        <f t="shared" ref="F12:J12" si="12">(SUM(F13+F40+F43))</f>
        <v>26138.995780078305</v>
      </c>
      <c r="G12" s="61">
        <f t="shared" si="12"/>
        <v>30311</v>
      </c>
      <c r="H12" s="61">
        <f t="shared" si="12"/>
        <v>30311</v>
      </c>
      <c r="I12" s="61">
        <f t="shared" si="12"/>
        <v>30311</v>
      </c>
      <c r="J12" s="61">
        <f t="shared" si="12"/>
        <v>20562.840000000004</v>
      </c>
      <c r="K12" s="165">
        <f t="shared" si="5"/>
        <v>67.839530203556478</v>
      </c>
      <c r="L12" s="61">
        <f t="shared" ref="L12:N12" si="13">SUM(L13+L40+L43)</f>
        <v>0</v>
      </c>
      <c r="M12" s="61">
        <f t="shared" si="13"/>
        <v>0</v>
      </c>
      <c r="N12" s="61">
        <f t="shared" si="13"/>
        <v>0</v>
      </c>
      <c r="O12" s="61">
        <f>SUM(O13+O40+O43)</f>
        <v>0</v>
      </c>
    </row>
    <row r="13" spans="1:24" s="54" customFormat="1" x14ac:dyDescent="0.2">
      <c r="A13" s="59">
        <v>32</v>
      </c>
      <c r="B13" s="60" t="s">
        <v>29</v>
      </c>
      <c r="C13" s="61">
        <f t="shared" ref="C13:F13" si="14">(SUM(C14+C18+C25+C34))</f>
        <v>19145.22</v>
      </c>
      <c r="D13" s="61">
        <f t="shared" si="14"/>
        <v>23304.134315482115</v>
      </c>
      <c r="E13" s="61">
        <f t="shared" si="14"/>
        <v>23289.205704426306</v>
      </c>
      <c r="F13" s="61">
        <f t="shared" si="14"/>
        <v>25538.995780078305</v>
      </c>
      <c r="G13" s="61">
        <f t="shared" ref="G13:I13" si="15">(SUM(G14+G18+G25+G34))</f>
        <v>29511</v>
      </c>
      <c r="H13" s="61">
        <f t="shared" ref="H13" si="16">(SUM(H14+H18+H25+H34))</f>
        <v>29511</v>
      </c>
      <c r="I13" s="61">
        <f t="shared" si="15"/>
        <v>29511</v>
      </c>
      <c r="J13" s="61">
        <f t="shared" ref="J13" si="17">(SUM(J14+J18+J25+J34))</f>
        <v>20045.620000000003</v>
      </c>
      <c r="K13" s="165">
        <f t="shared" si="5"/>
        <v>67.925925925925938</v>
      </c>
      <c r="L13" s="61">
        <f t="shared" ref="L13:N13" si="18">SUM(L14+L18+L25+L34)</f>
        <v>0</v>
      </c>
      <c r="M13" s="61">
        <f t="shared" si="18"/>
        <v>0</v>
      </c>
      <c r="N13" s="61">
        <f t="shared" si="18"/>
        <v>0</v>
      </c>
      <c r="O13" s="61">
        <f>SUM(O14+O18+O25+O34)</f>
        <v>0</v>
      </c>
    </row>
    <row r="14" spans="1:24" s="62" customFormat="1" x14ac:dyDescent="0.2">
      <c r="A14" s="59">
        <v>321</v>
      </c>
      <c r="B14" s="60" t="s">
        <v>85</v>
      </c>
      <c r="C14" s="61">
        <f t="shared" ref="C14:F14" si="19">(SUM(C15:C17))</f>
        <v>1024.95</v>
      </c>
      <c r="D14" s="61">
        <f t="shared" si="19"/>
        <v>1089.5215342756653</v>
      </c>
      <c r="E14" s="61">
        <f t="shared" si="19"/>
        <v>1089.5215342756653</v>
      </c>
      <c r="F14" s="61">
        <f t="shared" si="19"/>
        <v>1100</v>
      </c>
      <c r="G14" s="61">
        <f t="shared" ref="G14:I14" si="20">(SUM(G15:G17))</f>
        <v>1300</v>
      </c>
      <c r="H14" s="61">
        <f t="shared" ref="H14" si="21">(SUM(H15:H17))</f>
        <v>1300</v>
      </c>
      <c r="I14" s="61">
        <f t="shared" si="20"/>
        <v>1300</v>
      </c>
      <c r="J14" s="61">
        <f t="shared" ref="J14" si="22">(SUM(J15:J17))</f>
        <v>966.67</v>
      </c>
      <c r="K14" s="165">
        <f t="shared" si="5"/>
        <v>74.359230769230763</v>
      </c>
      <c r="L14" s="61">
        <f t="shared" ref="L14:N14" si="23">SUM(L15:L17)</f>
        <v>0</v>
      </c>
      <c r="M14" s="61">
        <f t="shared" si="23"/>
        <v>0</v>
      </c>
      <c r="N14" s="61">
        <f t="shared" si="23"/>
        <v>0</v>
      </c>
      <c r="O14" s="61">
        <f>SUM(O15:O17)</f>
        <v>0</v>
      </c>
    </row>
    <row r="15" spans="1:24" x14ac:dyDescent="0.2">
      <c r="A15" s="63">
        <v>3211</v>
      </c>
      <c r="B15" s="64" t="s">
        <v>86</v>
      </c>
      <c r="C15" s="187">
        <v>1024.95</v>
      </c>
      <c r="D15" s="65">
        <v>1089.5215342756653</v>
      </c>
      <c r="E15" s="65">
        <v>1089.5215342756653</v>
      </c>
      <c r="F15" s="65">
        <v>1100</v>
      </c>
      <c r="G15" s="65">
        <v>1300</v>
      </c>
      <c r="H15" s="65">
        <v>1300</v>
      </c>
      <c r="I15" s="65">
        <v>1300</v>
      </c>
      <c r="J15" s="65">
        <v>966.67</v>
      </c>
      <c r="K15" s="165">
        <f t="shared" si="5"/>
        <v>74.359230769230763</v>
      </c>
      <c r="L15" s="65"/>
      <c r="M15" s="65"/>
      <c r="N15" s="65"/>
      <c r="O15" s="65"/>
    </row>
    <row r="16" spans="1:24" x14ac:dyDescent="0.2">
      <c r="A16" s="63">
        <v>3213</v>
      </c>
      <c r="B16" s="64" t="s">
        <v>139</v>
      </c>
      <c r="C16" s="65">
        <f>(D16+E16+J16+K16+L16+M16+N16+O16)</f>
        <v>0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165">
        <v>0</v>
      </c>
      <c r="L16" s="65"/>
      <c r="M16" s="65"/>
      <c r="N16" s="65"/>
      <c r="O16" s="65"/>
    </row>
    <row r="17" spans="1:15" x14ac:dyDescent="0.2">
      <c r="A17" s="63">
        <v>3214</v>
      </c>
      <c r="B17" s="64" t="s">
        <v>140</v>
      </c>
      <c r="C17" s="65">
        <f>(D17+E17+J17+K17+L17+M17+N17+O17)</f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165">
        <v>0</v>
      </c>
      <c r="L17" s="65"/>
      <c r="M17" s="65"/>
      <c r="N17" s="65"/>
      <c r="O17" s="65"/>
    </row>
    <row r="18" spans="1:15" s="62" customFormat="1" x14ac:dyDescent="0.2">
      <c r="A18" s="59">
        <v>322</v>
      </c>
      <c r="B18" s="60" t="s">
        <v>141</v>
      </c>
      <c r="C18" s="61">
        <f t="shared" ref="C18:F18" si="24">(SUM(C19:C24))</f>
        <v>12481.89</v>
      </c>
      <c r="D18" s="61">
        <f t="shared" si="24"/>
        <v>15277.32430818236</v>
      </c>
      <c r="E18" s="61">
        <f t="shared" si="24"/>
        <v>14933.572234388479</v>
      </c>
      <c r="F18" s="61">
        <f t="shared" si="24"/>
        <v>15363.122967681995</v>
      </c>
      <c r="G18" s="61">
        <f t="shared" ref="G18:I18" si="25">(SUM(G19:G24))</f>
        <v>18791</v>
      </c>
      <c r="H18" s="61">
        <f t="shared" ref="H18" si="26">(SUM(H19:H24))</f>
        <v>18791</v>
      </c>
      <c r="I18" s="61">
        <f t="shared" si="25"/>
        <v>18791</v>
      </c>
      <c r="J18" s="61">
        <f t="shared" ref="J18" si="27">(SUM(J19:J24))</f>
        <v>13888.05</v>
      </c>
      <c r="K18" s="165">
        <f t="shared" si="5"/>
        <v>73.90798786653184</v>
      </c>
      <c r="L18" s="61">
        <f t="shared" ref="L18:N18" si="28">SUM(L19:L24)</f>
        <v>0</v>
      </c>
      <c r="M18" s="61">
        <f t="shared" si="28"/>
        <v>0</v>
      </c>
      <c r="N18" s="61">
        <f t="shared" si="28"/>
        <v>0</v>
      </c>
      <c r="O18" s="61">
        <f>SUM(O19:O24)</f>
        <v>0</v>
      </c>
    </row>
    <row r="19" spans="1:15" ht="25.5" x14ac:dyDescent="0.2">
      <c r="A19" s="63">
        <v>3221</v>
      </c>
      <c r="B19" s="64" t="s">
        <v>142</v>
      </c>
      <c r="C19" s="187">
        <v>860.88</v>
      </c>
      <c r="D19" s="65">
        <v>2057.2035304267038</v>
      </c>
      <c r="E19" s="65">
        <v>2057.2035304267038</v>
      </c>
      <c r="F19" s="65">
        <v>2400</v>
      </c>
      <c r="G19" s="65">
        <v>2400</v>
      </c>
      <c r="H19" s="65">
        <v>2400</v>
      </c>
      <c r="I19" s="65">
        <v>2400</v>
      </c>
      <c r="J19" s="65">
        <v>1145.6199999999999</v>
      </c>
      <c r="K19" s="165">
        <f t="shared" si="5"/>
        <v>47.73416666666666</v>
      </c>
      <c r="L19" s="65"/>
      <c r="M19" s="65"/>
      <c r="N19" s="65"/>
      <c r="O19" s="65"/>
    </row>
    <row r="20" spans="1:15" x14ac:dyDescent="0.2">
      <c r="A20" s="63">
        <v>3222</v>
      </c>
      <c r="B20" s="64" t="s">
        <v>91</v>
      </c>
      <c r="C20" s="187">
        <v>0</v>
      </c>
      <c r="D20" s="65">
        <v>391.26683920631757</v>
      </c>
      <c r="E20" s="65">
        <v>391.26683920631757</v>
      </c>
      <c r="F20" s="65">
        <v>391.26683920631757</v>
      </c>
      <c r="G20" s="65">
        <v>190</v>
      </c>
      <c r="H20" s="65">
        <v>190</v>
      </c>
      <c r="I20" s="65">
        <v>190</v>
      </c>
      <c r="J20" s="65">
        <v>0</v>
      </c>
      <c r="K20" s="165">
        <f t="shared" si="5"/>
        <v>0</v>
      </c>
      <c r="L20" s="65"/>
      <c r="M20" s="65"/>
      <c r="N20" s="65"/>
      <c r="O20" s="65"/>
    </row>
    <row r="21" spans="1:15" x14ac:dyDescent="0.2">
      <c r="A21" s="63">
        <v>3223</v>
      </c>
      <c r="B21" s="64" t="s">
        <v>92</v>
      </c>
      <c r="C21" s="187">
        <v>11100</v>
      </c>
      <c r="D21" s="65">
        <v>11625.190789037095</v>
      </c>
      <c r="E21" s="65">
        <v>11281.438715243214</v>
      </c>
      <c r="F21" s="65">
        <v>11100</v>
      </c>
      <c r="G21" s="65">
        <v>15001</v>
      </c>
      <c r="H21" s="65">
        <v>15001</v>
      </c>
      <c r="I21" s="65">
        <v>15001</v>
      </c>
      <c r="J21" s="65">
        <v>12742.43</v>
      </c>
      <c r="K21" s="165">
        <f t="shared" si="5"/>
        <v>84.943870408639427</v>
      </c>
      <c r="L21" s="65"/>
      <c r="M21" s="65"/>
      <c r="N21" s="65"/>
      <c r="O21" s="65"/>
    </row>
    <row r="22" spans="1:15" ht="25.5" x14ac:dyDescent="0.2">
      <c r="A22" s="63">
        <v>3224</v>
      </c>
      <c r="B22" s="64" t="s">
        <v>143</v>
      </c>
      <c r="C22" s="187">
        <v>409.58</v>
      </c>
      <c r="D22" s="65">
        <v>871.85612847567847</v>
      </c>
      <c r="E22" s="65">
        <v>871.85612847567847</v>
      </c>
      <c r="F22" s="65">
        <v>871.85612847567847</v>
      </c>
      <c r="G22" s="65">
        <v>500</v>
      </c>
      <c r="H22" s="65">
        <v>500</v>
      </c>
      <c r="I22" s="65">
        <v>500</v>
      </c>
      <c r="J22" s="65">
        <v>0</v>
      </c>
      <c r="K22" s="165">
        <f t="shared" si="5"/>
        <v>0</v>
      </c>
      <c r="L22" s="65"/>
      <c r="M22" s="65"/>
      <c r="N22" s="65"/>
      <c r="O22" s="65"/>
    </row>
    <row r="23" spans="1:15" x14ac:dyDescent="0.2">
      <c r="A23" s="63">
        <v>3225</v>
      </c>
      <c r="B23" s="64" t="s">
        <v>144</v>
      </c>
      <c r="C23" s="187">
        <v>111.43</v>
      </c>
      <c r="D23" s="65">
        <v>132.72280841462606</v>
      </c>
      <c r="E23" s="65">
        <v>132.72280841462606</v>
      </c>
      <c r="F23" s="65">
        <v>300</v>
      </c>
      <c r="G23" s="65">
        <v>400</v>
      </c>
      <c r="H23" s="65">
        <v>400</v>
      </c>
      <c r="I23" s="65">
        <v>400</v>
      </c>
      <c r="J23" s="65">
        <v>0</v>
      </c>
      <c r="K23" s="165">
        <f t="shared" si="5"/>
        <v>0</v>
      </c>
      <c r="L23" s="65"/>
      <c r="M23" s="65"/>
      <c r="N23" s="65"/>
      <c r="O23" s="65"/>
    </row>
    <row r="24" spans="1:15" ht="25.5" x14ac:dyDescent="0.2">
      <c r="A24" s="63">
        <v>3227</v>
      </c>
      <c r="B24" s="64" t="s">
        <v>145</v>
      </c>
      <c r="C24" s="187">
        <v>0</v>
      </c>
      <c r="D24" s="65">
        <v>199.08421262193906</v>
      </c>
      <c r="E24" s="65">
        <v>199.08421262193906</v>
      </c>
      <c r="F24" s="65">
        <v>300</v>
      </c>
      <c r="G24" s="65">
        <v>300</v>
      </c>
      <c r="H24" s="65">
        <v>300</v>
      </c>
      <c r="I24" s="65">
        <v>300</v>
      </c>
      <c r="J24" s="65">
        <v>0</v>
      </c>
      <c r="K24" s="165">
        <f t="shared" si="5"/>
        <v>0</v>
      </c>
      <c r="L24" s="65"/>
      <c r="M24" s="65"/>
      <c r="N24" s="65"/>
      <c r="O24" s="65"/>
    </row>
    <row r="25" spans="1:15" s="62" customFormat="1" x14ac:dyDescent="0.2">
      <c r="A25" s="59">
        <v>323</v>
      </c>
      <c r="B25" s="60" t="s">
        <v>96</v>
      </c>
      <c r="C25" s="199">
        <f>(SUM(C26:C33))</f>
        <v>2991.9799999999996</v>
      </c>
      <c r="D25" s="61">
        <f>(SUM(D26:D33))</f>
        <v>4200.6768863229136</v>
      </c>
      <c r="E25" s="61">
        <v>4446.21</v>
      </c>
      <c r="F25" s="61">
        <f t="shared" ref="F25:J25" si="29">(SUM(F26:F33))</f>
        <v>6108.1442126219399</v>
      </c>
      <c r="G25" s="61">
        <f t="shared" si="29"/>
        <v>6370</v>
      </c>
      <c r="H25" s="61">
        <f t="shared" si="29"/>
        <v>6370</v>
      </c>
      <c r="I25" s="61">
        <f t="shared" si="29"/>
        <v>6370</v>
      </c>
      <c r="J25" s="61">
        <f t="shared" si="29"/>
        <v>2648.32</v>
      </c>
      <c r="K25" s="165">
        <f t="shared" si="5"/>
        <v>41.574882260596546</v>
      </c>
      <c r="L25" s="61">
        <f t="shared" ref="L25:O25" si="30">SUM(L26:L33)</f>
        <v>0</v>
      </c>
      <c r="M25" s="61">
        <f t="shared" si="30"/>
        <v>0</v>
      </c>
      <c r="N25" s="61">
        <f t="shared" si="30"/>
        <v>0</v>
      </c>
      <c r="O25" s="61">
        <f t="shared" si="30"/>
        <v>0</v>
      </c>
    </row>
    <row r="26" spans="1:15" x14ac:dyDescent="0.2">
      <c r="A26" s="63">
        <v>3231</v>
      </c>
      <c r="B26" s="64" t="s">
        <v>146</v>
      </c>
      <c r="C26" s="187">
        <v>487.54</v>
      </c>
      <c r="D26" s="65">
        <v>729.97544628044329</v>
      </c>
      <c r="E26" s="65">
        <v>796.33685048775624</v>
      </c>
      <c r="F26" s="65">
        <v>979.08</v>
      </c>
      <c r="G26" s="65">
        <v>980</v>
      </c>
      <c r="H26" s="65">
        <v>980</v>
      </c>
      <c r="I26" s="65">
        <v>980</v>
      </c>
      <c r="J26" s="65">
        <v>532.9</v>
      </c>
      <c r="K26" s="165">
        <f t="shared" si="5"/>
        <v>54.377551020408163</v>
      </c>
      <c r="L26" s="65"/>
      <c r="M26" s="65"/>
      <c r="N26" s="65"/>
      <c r="O26" s="65"/>
    </row>
    <row r="27" spans="1:15" x14ac:dyDescent="0.2">
      <c r="A27" s="63">
        <v>3233</v>
      </c>
      <c r="B27" s="64" t="s">
        <v>147</v>
      </c>
      <c r="C27" s="187">
        <v>0</v>
      </c>
      <c r="D27" s="65">
        <v>66.361404207313029</v>
      </c>
      <c r="E27" s="65">
        <v>66.361404207313029</v>
      </c>
      <c r="F27" s="65">
        <v>66.361404207313029</v>
      </c>
      <c r="G27" s="65">
        <v>60</v>
      </c>
      <c r="H27" s="65">
        <v>60</v>
      </c>
      <c r="I27" s="65">
        <v>60</v>
      </c>
      <c r="J27" s="65">
        <v>0</v>
      </c>
      <c r="K27" s="165">
        <f t="shared" si="5"/>
        <v>0</v>
      </c>
      <c r="L27" s="65"/>
      <c r="M27" s="65"/>
      <c r="N27" s="65"/>
      <c r="O27" s="65"/>
    </row>
    <row r="28" spans="1:15" x14ac:dyDescent="0.2">
      <c r="A28" s="63">
        <v>3234</v>
      </c>
      <c r="B28" s="64" t="s">
        <v>101</v>
      </c>
      <c r="C28" s="187">
        <v>2175.7199999999998</v>
      </c>
      <c r="D28" s="65">
        <v>2057.2035304267038</v>
      </c>
      <c r="E28" s="65">
        <v>2057.2035304267038</v>
      </c>
      <c r="F28" s="65">
        <v>2800</v>
      </c>
      <c r="G28" s="65">
        <v>3100</v>
      </c>
      <c r="H28" s="65">
        <v>3100</v>
      </c>
      <c r="I28" s="65">
        <v>3100</v>
      </c>
      <c r="J28" s="65">
        <v>2015.42</v>
      </c>
      <c r="K28" s="165">
        <f t="shared" si="5"/>
        <v>65.013548387096776</v>
      </c>
      <c r="L28" s="65"/>
      <c r="M28" s="65"/>
      <c r="N28" s="65"/>
      <c r="O28" s="65"/>
    </row>
    <row r="29" spans="1:15" x14ac:dyDescent="0.2">
      <c r="A29" s="63">
        <v>3235</v>
      </c>
      <c r="B29" s="64" t="s">
        <v>148</v>
      </c>
      <c r="C29" s="187">
        <f>(D29+E29+J29+K29+L29+M29+N29+O29)</f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165">
        <v>0</v>
      </c>
      <c r="L29" s="65"/>
      <c r="M29" s="65"/>
      <c r="N29" s="65"/>
      <c r="O29" s="65"/>
    </row>
    <row r="30" spans="1:15" x14ac:dyDescent="0.2">
      <c r="A30" s="63">
        <v>3236</v>
      </c>
      <c r="B30" s="64" t="s">
        <v>149</v>
      </c>
      <c r="C30" s="187">
        <v>58.97</v>
      </c>
      <c r="D30" s="65">
        <v>484.43825071338506</v>
      </c>
      <c r="E30" s="65">
        <v>663.61404207313024</v>
      </c>
      <c r="F30" s="65">
        <v>1200</v>
      </c>
      <c r="G30" s="65">
        <v>1300</v>
      </c>
      <c r="H30" s="65">
        <v>1300</v>
      </c>
      <c r="I30" s="65">
        <v>1300</v>
      </c>
      <c r="J30" s="65">
        <v>0</v>
      </c>
      <c r="K30" s="165">
        <f t="shared" si="5"/>
        <v>0</v>
      </c>
      <c r="L30" s="65"/>
      <c r="M30" s="65"/>
      <c r="N30" s="65"/>
      <c r="O30" s="65"/>
    </row>
    <row r="31" spans="1:15" x14ac:dyDescent="0.2">
      <c r="A31" s="63">
        <v>3237</v>
      </c>
      <c r="B31" s="64" t="s">
        <v>150</v>
      </c>
      <c r="C31" s="187">
        <v>0</v>
      </c>
      <c r="D31" s="65">
        <v>132.72280841462606</v>
      </c>
      <c r="E31" s="65">
        <v>132.72280841462606</v>
      </c>
      <c r="F31" s="65">
        <v>132.72280841462606</v>
      </c>
      <c r="G31" s="65">
        <v>130</v>
      </c>
      <c r="H31" s="65">
        <v>130</v>
      </c>
      <c r="I31" s="65">
        <v>130</v>
      </c>
      <c r="J31" s="65">
        <v>100</v>
      </c>
      <c r="K31" s="165">
        <f t="shared" si="5"/>
        <v>76.923076923076934</v>
      </c>
      <c r="L31" s="65"/>
      <c r="M31" s="65"/>
      <c r="N31" s="65"/>
      <c r="O31" s="65"/>
    </row>
    <row r="32" spans="1:15" x14ac:dyDescent="0.2">
      <c r="A32" s="63">
        <v>3238</v>
      </c>
      <c r="B32" s="64" t="s">
        <v>104</v>
      </c>
      <c r="C32" s="187">
        <v>256.25</v>
      </c>
      <c r="D32" s="65">
        <v>132.72280841462606</v>
      </c>
      <c r="E32" s="65">
        <v>132.72280841462606</v>
      </c>
      <c r="F32" s="65">
        <v>332.72</v>
      </c>
      <c r="G32" s="65">
        <v>400</v>
      </c>
      <c r="H32" s="65">
        <v>400</v>
      </c>
      <c r="I32" s="65">
        <v>400</v>
      </c>
      <c r="J32" s="65">
        <v>0</v>
      </c>
      <c r="K32" s="165">
        <f t="shared" si="5"/>
        <v>0</v>
      </c>
      <c r="L32" s="65"/>
      <c r="M32" s="65"/>
      <c r="N32" s="65"/>
      <c r="O32" s="65"/>
    </row>
    <row r="33" spans="1:15" x14ac:dyDescent="0.2">
      <c r="A33" s="63">
        <v>3239</v>
      </c>
      <c r="B33" s="64" t="s">
        <v>105</v>
      </c>
      <c r="C33" s="187">
        <v>13.5</v>
      </c>
      <c r="D33" s="65">
        <v>597.25263786581718</v>
      </c>
      <c r="E33" s="160">
        <v>597.26</v>
      </c>
      <c r="F33" s="160">
        <v>597.26</v>
      </c>
      <c r="G33" s="160">
        <v>400</v>
      </c>
      <c r="H33" s="160">
        <v>400</v>
      </c>
      <c r="I33" s="160">
        <v>400</v>
      </c>
      <c r="J33" s="160">
        <v>0</v>
      </c>
      <c r="K33" s="165">
        <f t="shared" si="5"/>
        <v>0</v>
      </c>
      <c r="L33" s="65"/>
      <c r="M33" s="65"/>
      <c r="N33" s="65"/>
      <c r="O33" s="65"/>
    </row>
    <row r="34" spans="1:15" s="62" customFormat="1" ht="25.5" x14ac:dyDescent="0.2">
      <c r="A34" s="59">
        <v>329</v>
      </c>
      <c r="B34" s="60" t="s">
        <v>151</v>
      </c>
      <c r="C34" s="199">
        <f t="shared" ref="C34:F34" si="31">(SUM(C35:C39))</f>
        <v>2646.4</v>
      </c>
      <c r="D34" s="61">
        <f t="shared" si="31"/>
        <v>2736.6115867011745</v>
      </c>
      <c r="E34" s="61">
        <f t="shared" si="31"/>
        <v>2819.901935762161</v>
      </c>
      <c r="F34" s="61">
        <f t="shared" si="31"/>
        <v>2967.7285997743711</v>
      </c>
      <c r="G34" s="61">
        <f t="shared" ref="G34:I34" si="32">(SUM(G35:G39))</f>
        <v>3050</v>
      </c>
      <c r="H34" s="61">
        <f t="shared" ref="H34" si="33">(SUM(H35:H39))</f>
        <v>3050</v>
      </c>
      <c r="I34" s="61">
        <f t="shared" si="32"/>
        <v>3050</v>
      </c>
      <c r="J34" s="61">
        <f t="shared" ref="J34" si="34">(SUM(J35:J39))</f>
        <v>2542.58</v>
      </c>
      <c r="K34" s="165">
        <f t="shared" si="5"/>
        <v>83.363278688524588</v>
      </c>
      <c r="L34" s="61">
        <f t="shared" ref="L34:N34" si="35">SUM(L35:L39)</f>
        <v>0</v>
      </c>
      <c r="M34" s="61">
        <f t="shared" si="35"/>
        <v>0</v>
      </c>
      <c r="N34" s="61">
        <f t="shared" si="35"/>
        <v>0</v>
      </c>
      <c r="O34" s="61">
        <f>SUM(O35:O39)</f>
        <v>0</v>
      </c>
    </row>
    <row r="35" spans="1:15" x14ac:dyDescent="0.2">
      <c r="A35" s="63">
        <v>3292</v>
      </c>
      <c r="B35" s="64" t="s">
        <v>107</v>
      </c>
      <c r="C35" s="187">
        <v>2400</v>
      </c>
      <c r="D35" s="65">
        <v>2252.1733359877894</v>
      </c>
      <c r="E35" s="65">
        <v>2252.1733359877894</v>
      </c>
      <c r="F35" s="65">
        <v>2400</v>
      </c>
      <c r="G35" s="65">
        <v>2400</v>
      </c>
      <c r="H35" s="65">
        <v>2400</v>
      </c>
      <c r="I35" s="65">
        <v>2400</v>
      </c>
      <c r="J35" s="65">
        <v>2322.08</v>
      </c>
      <c r="K35" s="165">
        <f t="shared" si="5"/>
        <v>96.75333333333333</v>
      </c>
      <c r="L35" s="65"/>
      <c r="M35" s="65"/>
      <c r="N35" s="65"/>
      <c r="O35" s="65"/>
    </row>
    <row r="36" spans="1:15" x14ac:dyDescent="0.2">
      <c r="A36" s="63">
        <v>3293</v>
      </c>
      <c r="B36" s="64" t="s">
        <v>152</v>
      </c>
      <c r="C36" s="187">
        <f>(D36+E36+J36+K36+L36+M36+N36+O36)</f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165">
        <v>0</v>
      </c>
      <c r="L36" s="65"/>
      <c r="M36" s="65"/>
      <c r="N36" s="65"/>
      <c r="O36" s="65"/>
    </row>
    <row r="37" spans="1:15" x14ac:dyDescent="0.2">
      <c r="A37" s="63">
        <v>3294</v>
      </c>
      <c r="B37" s="64" t="s">
        <v>153</v>
      </c>
      <c r="C37" s="187">
        <v>108.09</v>
      </c>
      <c r="D37" s="65">
        <v>185.81193178047647</v>
      </c>
      <c r="E37" s="65">
        <v>212.35649346340168</v>
      </c>
      <c r="F37" s="65">
        <v>212.35649346340168</v>
      </c>
      <c r="G37" s="65">
        <v>250</v>
      </c>
      <c r="H37" s="65">
        <v>250</v>
      </c>
      <c r="I37" s="65">
        <v>250</v>
      </c>
      <c r="J37" s="65">
        <v>170</v>
      </c>
      <c r="K37" s="165">
        <f t="shared" si="5"/>
        <v>68</v>
      </c>
      <c r="L37" s="65"/>
      <c r="M37" s="65"/>
      <c r="N37" s="65"/>
      <c r="O37" s="65"/>
    </row>
    <row r="38" spans="1:15" x14ac:dyDescent="0.2">
      <c r="A38" s="63">
        <v>3295</v>
      </c>
      <c r="B38" s="64" t="s">
        <v>154</v>
      </c>
      <c r="C38" s="187">
        <v>0</v>
      </c>
      <c r="D38" s="65">
        <v>99.54210631096953</v>
      </c>
      <c r="E38" s="65">
        <v>99.54210631096953</v>
      </c>
      <c r="F38" s="65">
        <v>99.54210631096953</v>
      </c>
      <c r="G38" s="65">
        <v>100</v>
      </c>
      <c r="H38" s="65">
        <v>100</v>
      </c>
      <c r="I38" s="65">
        <v>100</v>
      </c>
      <c r="J38" s="65">
        <v>0</v>
      </c>
      <c r="K38" s="165">
        <f t="shared" si="5"/>
        <v>0</v>
      </c>
      <c r="L38" s="65"/>
      <c r="M38" s="65"/>
      <c r="N38" s="65"/>
      <c r="O38" s="65"/>
    </row>
    <row r="39" spans="1:15" x14ac:dyDescent="0.2">
      <c r="A39" s="63">
        <v>3299</v>
      </c>
      <c r="B39" s="64" t="s">
        <v>151</v>
      </c>
      <c r="C39" s="187">
        <v>138.31</v>
      </c>
      <c r="D39" s="65">
        <v>199.08421262193906</v>
      </c>
      <c r="E39" s="160">
        <v>255.83</v>
      </c>
      <c r="F39" s="160">
        <v>255.83</v>
      </c>
      <c r="G39" s="160">
        <v>300</v>
      </c>
      <c r="H39" s="160">
        <v>300</v>
      </c>
      <c r="I39" s="160">
        <v>300</v>
      </c>
      <c r="J39" s="160">
        <v>50.5</v>
      </c>
      <c r="K39" s="165">
        <f t="shared" si="5"/>
        <v>16.833333333333332</v>
      </c>
      <c r="L39" s="65"/>
      <c r="M39" s="65"/>
      <c r="N39" s="65"/>
      <c r="O39" s="65"/>
    </row>
    <row r="40" spans="1:15" s="54" customFormat="1" x14ac:dyDescent="0.2">
      <c r="A40" s="59">
        <v>34</v>
      </c>
      <c r="B40" s="60" t="s">
        <v>155</v>
      </c>
      <c r="C40" s="199">
        <v>600</v>
      </c>
      <c r="D40" s="61">
        <f t="shared" ref="C40:J41" si="36">(SUM(D41))</f>
        <v>464.52982945119118</v>
      </c>
      <c r="E40" s="161">
        <f t="shared" si="36"/>
        <v>530.89123365850423</v>
      </c>
      <c r="F40" s="161">
        <f t="shared" si="36"/>
        <v>600</v>
      </c>
      <c r="G40" s="161">
        <f t="shared" si="36"/>
        <v>800</v>
      </c>
      <c r="H40" s="161">
        <f t="shared" si="36"/>
        <v>800</v>
      </c>
      <c r="I40" s="161">
        <f t="shared" si="36"/>
        <v>800</v>
      </c>
      <c r="J40" s="161">
        <f t="shared" si="36"/>
        <v>517.22</v>
      </c>
      <c r="K40" s="165">
        <f t="shared" si="5"/>
        <v>64.652500000000003</v>
      </c>
      <c r="L40" s="61">
        <f t="shared" ref="L40:O41" si="37">SUM(L41)</f>
        <v>0</v>
      </c>
      <c r="M40" s="61">
        <f t="shared" si="37"/>
        <v>0</v>
      </c>
      <c r="N40" s="61">
        <f t="shared" si="37"/>
        <v>0</v>
      </c>
      <c r="O40" s="61">
        <f t="shared" si="37"/>
        <v>0</v>
      </c>
    </row>
    <row r="41" spans="1:15" s="62" customFormat="1" x14ac:dyDescent="0.2">
      <c r="A41" s="59">
        <v>343</v>
      </c>
      <c r="B41" s="60" t="s">
        <v>156</v>
      </c>
      <c r="C41" s="199">
        <f t="shared" si="36"/>
        <v>600</v>
      </c>
      <c r="D41" s="61">
        <f t="shared" si="36"/>
        <v>464.52982945119118</v>
      </c>
      <c r="E41" s="61">
        <f t="shared" si="36"/>
        <v>530.89123365850423</v>
      </c>
      <c r="F41" s="61">
        <f t="shared" si="36"/>
        <v>600</v>
      </c>
      <c r="G41" s="61">
        <f t="shared" si="36"/>
        <v>800</v>
      </c>
      <c r="H41" s="61">
        <f t="shared" si="36"/>
        <v>800</v>
      </c>
      <c r="I41" s="61">
        <f t="shared" si="36"/>
        <v>800</v>
      </c>
      <c r="J41" s="61">
        <f t="shared" si="36"/>
        <v>517.22</v>
      </c>
      <c r="K41" s="165">
        <f t="shared" si="5"/>
        <v>64.652500000000003</v>
      </c>
      <c r="L41" s="61">
        <f t="shared" si="37"/>
        <v>0</v>
      </c>
      <c r="M41" s="61">
        <f t="shared" si="37"/>
        <v>0</v>
      </c>
      <c r="N41" s="61">
        <f t="shared" si="37"/>
        <v>0</v>
      </c>
      <c r="O41" s="61">
        <f t="shared" si="37"/>
        <v>0</v>
      </c>
    </row>
    <row r="42" spans="1:15" ht="25.5" x14ac:dyDescent="0.2">
      <c r="A42" s="63">
        <v>3431</v>
      </c>
      <c r="B42" s="64" t="s">
        <v>157</v>
      </c>
      <c r="C42" s="187">
        <v>600</v>
      </c>
      <c r="D42" s="65">
        <v>464.52982945119118</v>
      </c>
      <c r="E42" s="65">
        <v>530.89123365850423</v>
      </c>
      <c r="F42" s="65">
        <v>600</v>
      </c>
      <c r="G42" s="65">
        <v>800</v>
      </c>
      <c r="H42" s="65">
        <v>800</v>
      </c>
      <c r="I42" s="65">
        <v>800</v>
      </c>
      <c r="J42" s="65">
        <v>517.22</v>
      </c>
      <c r="K42" s="165">
        <f t="shared" si="5"/>
        <v>64.652500000000003</v>
      </c>
      <c r="L42" s="65"/>
      <c r="M42" s="65"/>
      <c r="N42" s="65"/>
      <c r="O42" s="65"/>
    </row>
    <row r="43" spans="1:15" s="62" customFormat="1" ht="38.25" x14ac:dyDescent="0.2">
      <c r="A43" s="59">
        <v>37</v>
      </c>
      <c r="B43" s="60" t="s">
        <v>158</v>
      </c>
      <c r="C43" s="61">
        <f>(D43+E43+J43+K43+L43+M43+N43+O43)</f>
        <v>0</v>
      </c>
      <c r="D43" s="61">
        <f t="shared" ref="D43:J44" si="38">(SUM(D44))</f>
        <v>0</v>
      </c>
      <c r="E43" s="61">
        <f t="shared" si="38"/>
        <v>0</v>
      </c>
      <c r="F43" s="61">
        <f t="shared" si="38"/>
        <v>0</v>
      </c>
      <c r="G43" s="61">
        <f t="shared" si="38"/>
        <v>0</v>
      </c>
      <c r="H43" s="61">
        <f t="shared" si="38"/>
        <v>0</v>
      </c>
      <c r="I43" s="61">
        <f t="shared" si="38"/>
        <v>0</v>
      </c>
      <c r="J43" s="61">
        <f t="shared" si="38"/>
        <v>0</v>
      </c>
      <c r="K43" s="165">
        <v>0</v>
      </c>
      <c r="L43" s="61">
        <f t="shared" ref="L43:O44" si="39">SUM(L44)</f>
        <v>0</v>
      </c>
      <c r="M43" s="61">
        <f t="shared" si="39"/>
        <v>0</v>
      </c>
      <c r="N43" s="61">
        <f t="shared" si="39"/>
        <v>0</v>
      </c>
      <c r="O43" s="61">
        <f t="shared" si="39"/>
        <v>0</v>
      </c>
    </row>
    <row r="44" spans="1:15" s="62" customFormat="1" ht="25.5" x14ac:dyDescent="0.2">
      <c r="A44" s="59">
        <v>372</v>
      </c>
      <c r="B44" s="60" t="s">
        <v>159</v>
      </c>
      <c r="C44" s="61">
        <f>(D44+E44+J44+K44+L44+M44+N44+O44)</f>
        <v>0</v>
      </c>
      <c r="D44" s="61">
        <f t="shared" si="38"/>
        <v>0</v>
      </c>
      <c r="E44" s="61">
        <f t="shared" si="38"/>
        <v>0</v>
      </c>
      <c r="F44" s="61">
        <f t="shared" si="38"/>
        <v>0</v>
      </c>
      <c r="G44" s="61">
        <f t="shared" si="38"/>
        <v>0</v>
      </c>
      <c r="H44" s="61">
        <f t="shared" si="38"/>
        <v>0</v>
      </c>
      <c r="I44" s="61">
        <f t="shared" si="38"/>
        <v>0</v>
      </c>
      <c r="J44" s="61">
        <f t="shared" si="38"/>
        <v>0</v>
      </c>
      <c r="K44" s="165">
        <v>0</v>
      </c>
      <c r="L44" s="61">
        <f t="shared" si="39"/>
        <v>0</v>
      </c>
      <c r="M44" s="61">
        <f t="shared" si="39"/>
        <v>0</v>
      </c>
      <c r="N44" s="61">
        <f t="shared" si="39"/>
        <v>0</v>
      </c>
      <c r="O44" s="61">
        <f t="shared" si="39"/>
        <v>0</v>
      </c>
    </row>
    <row r="45" spans="1:15" ht="25.5" x14ac:dyDescent="0.2">
      <c r="A45" s="63">
        <v>3722</v>
      </c>
      <c r="B45" s="64" t="s">
        <v>160</v>
      </c>
      <c r="C45" s="65">
        <f>(D45+E45+J45+K45+L45+M45+N45+O45)</f>
        <v>0</v>
      </c>
      <c r="D45" s="65">
        <v>0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65">
        <v>0</v>
      </c>
      <c r="K45" s="165">
        <v>0</v>
      </c>
      <c r="L45" s="65"/>
      <c r="M45" s="65"/>
      <c r="N45" s="65"/>
      <c r="O45" s="65"/>
    </row>
    <row r="46" spans="1:15" ht="51" x14ac:dyDescent="0.2">
      <c r="A46" s="55" t="s">
        <v>161</v>
      </c>
      <c r="B46" s="56" t="s">
        <v>162</v>
      </c>
      <c r="C46" s="57">
        <f t="shared" ref="C46:F46" si="40">(SUM(C48))</f>
        <v>1429.4</v>
      </c>
      <c r="D46" s="57">
        <f t="shared" si="40"/>
        <v>5422.6318932908616</v>
      </c>
      <c r="E46" s="57">
        <f t="shared" si="40"/>
        <v>5391.6424447541303</v>
      </c>
      <c r="F46" s="57">
        <f t="shared" si="40"/>
        <v>5381</v>
      </c>
      <c r="G46" s="57">
        <f t="shared" ref="G46:I46" si="41">(SUM(G48))</f>
        <v>5472</v>
      </c>
      <c r="H46" s="57">
        <f t="shared" ref="H46" si="42">(SUM(H48))</f>
        <v>5472</v>
      </c>
      <c r="I46" s="57">
        <f t="shared" si="41"/>
        <v>5472</v>
      </c>
      <c r="J46" s="57">
        <f t="shared" ref="J46" si="43">(SUM(J48))</f>
        <v>548.82000000000005</v>
      </c>
      <c r="K46" s="165">
        <f t="shared" si="5"/>
        <v>10.029605263157896</v>
      </c>
      <c r="L46" s="57">
        <f t="shared" ref="L46:O46" si="44">SUM(L48)</f>
        <v>0</v>
      </c>
      <c r="M46" s="57">
        <f t="shared" si="44"/>
        <v>0</v>
      </c>
      <c r="N46" s="57">
        <f t="shared" si="44"/>
        <v>0</v>
      </c>
      <c r="O46" s="57">
        <f t="shared" si="44"/>
        <v>0</v>
      </c>
    </row>
    <row r="47" spans="1:15" x14ac:dyDescent="0.2">
      <c r="A47" s="58" t="s">
        <v>137</v>
      </c>
      <c r="B47" s="56" t="s">
        <v>138</v>
      </c>
      <c r="C47" s="57">
        <v>0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7">
        <v>0</v>
      </c>
      <c r="K47" s="165">
        <v>0</v>
      </c>
      <c r="L47" s="57"/>
      <c r="M47" s="57"/>
      <c r="N47" s="57"/>
      <c r="O47" s="57"/>
    </row>
    <row r="48" spans="1:15" s="62" customFormat="1" x14ac:dyDescent="0.2">
      <c r="A48" s="59">
        <v>3</v>
      </c>
      <c r="B48" s="60" t="s">
        <v>21</v>
      </c>
      <c r="C48" s="61">
        <f>(C49)</f>
        <v>1429.4</v>
      </c>
      <c r="D48" s="61">
        <f>(D49)</f>
        <v>5422.6318932908616</v>
      </c>
      <c r="E48" s="61">
        <f t="shared" ref="E48:J48" si="45">(SUM(E49+E52))</f>
        <v>5391.6424447541303</v>
      </c>
      <c r="F48" s="61">
        <f t="shared" si="45"/>
        <v>5381</v>
      </c>
      <c r="G48" s="61">
        <f t="shared" si="45"/>
        <v>5472</v>
      </c>
      <c r="H48" s="61">
        <f t="shared" ref="H48" si="46">(SUM(H49+H52))</f>
        <v>5472</v>
      </c>
      <c r="I48" s="61">
        <f t="shared" si="45"/>
        <v>5472</v>
      </c>
      <c r="J48" s="61">
        <f t="shared" si="45"/>
        <v>548.82000000000005</v>
      </c>
      <c r="K48" s="165">
        <f t="shared" si="5"/>
        <v>10.029605263157896</v>
      </c>
      <c r="L48" s="61">
        <f t="shared" ref="L48:N48" si="47">SUM(L49+L52)</f>
        <v>0</v>
      </c>
      <c r="M48" s="61">
        <f t="shared" si="47"/>
        <v>0</v>
      </c>
      <c r="N48" s="61">
        <f t="shared" si="47"/>
        <v>0</v>
      </c>
      <c r="O48" s="61">
        <f>SUM(O49+O52)</f>
        <v>0</v>
      </c>
    </row>
    <row r="49" spans="1:20" s="62" customFormat="1" x14ac:dyDescent="0.2">
      <c r="A49" s="59">
        <v>32</v>
      </c>
      <c r="B49" s="60" t="s">
        <v>29</v>
      </c>
      <c r="C49" s="61">
        <f>(C50+C52)</f>
        <v>1429.4</v>
      </c>
      <c r="D49" s="61">
        <f>(D50+D52)</f>
        <v>5422.6318932908616</v>
      </c>
      <c r="E49" s="61">
        <f t="shared" ref="C49:J50" si="48">(SUM(E50))</f>
        <v>1990.8421262193906</v>
      </c>
      <c r="F49" s="61">
        <f t="shared" si="48"/>
        <v>1400</v>
      </c>
      <c r="G49" s="61">
        <f t="shared" si="48"/>
        <v>1400</v>
      </c>
      <c r="H49" s="61">
        <f t="shared" si="48"/>
        <v>1400</v>
      </c>
      <c r="I49" s="61">
        <f t="shared" si="48"/>
        <v>1400</v>
      </c>
      <c r="J49" s="61">
        <f t="shared" si="48"/>
        <v>54.82</v>
      </c>
      <c r="K49" s="165">
        <f t="shared" si="5"/>
        <v>3.9157142857142855</v>
      </c>
      <c r="L49" s="61">
        <f t="shared" ref="L49:O49" si="49">SUM(L50)</f>
        <v>0</v>
      </c>
      <c r="M49" s="61">
        <f t="shared" si="49"/>
        <v>0</v>
      </c>
      <c r="N49" s="61">
        <f t="shared" si="49"/>
        <v>0</v>
      </c>
      <c r="O49" s="61">
        <f t="shared" si="49"/>
        <v>0</v>
      </c>
    </row>
    <row r="50" spans="1:20" s="62" customFormat="1" x14ac:dyDescent="0.2">
      <c r="A50" s="59">
        <v>322</v>
      </c>
      <c r="B50" s="60" t="s">
        <v>141</v>
      </c>
      <c r="C50" s="61">
        <f t="shared" si="48"/>
        <v>431.8</v>
      </c>
      <c r="D50" s="61">
        <f>(SUM(D51))</f>
        <v>1990.8421262193906</v>
      </c>
      <c r="E50" s="61">
        <f t="shared" si="48"/>
        <v>1990.8421262193906</v>
      </c>
      <c r="F50" s="61">
        <f t="shared" si="48"/>
        <v>1400</v>
      </c>
      <c r="G50" s="61">
        <f t="shared" si="48"/>
        <v>1400</v>
      </c>
      <c r="H50" s="61">
        <f t="shared" si="48"/>
        <v>1400</v>
      </c>
      <c r="I50" s="61">
        <f t="shared" si="48"/>
        <v>1400</v>
      </c>
      <c r="J50" s="61">
        <f t="shared" si="48"/>
        <v>54.82</v>
      </c>
      <c r="K50" s="165">
        <f t="shared" si="5"/>
        <v>3.9157142857142855</v>
      </c>
      <c r="L50" s="61">
        <f t="shared" ref="L50:O50" si="50">SUM(L51)</f>
        <v>0</v>
      </c>
      <c r="M50" s="61">
        <f t="shared" si="50"/>
        <v>0</v>
      </c>
      <c r="N50" s="61">
        <f t="shared" si="50"/>
        <v>0</v>
      </c>
      <c r="O50" s="61">
        <f t="shared" si="50"/>
        <v>0</v>
      </c>
    </row>
    <row r="51" spans="1:20" ht="25.5" x14ac:dyDescent="0.2">
      <c r="A51" s="63">
        <v>3224</v>
      </c>
      <c r="B51" s="64" t="s">
        <v>143</v>
      </c>
      <c r="C51" s="187">
        <v>431.8</v>
      </c>
      <c r="D51" s="65">
        <v>1990.8421262193906</v>
      </c>
      <c r="E51" s="65">
        <v>1990.8421262193906</v>
      </c>
      <c r="F51" s="65">
        <v>1400</v>
      </c>
      <c r="G51" s="65">
        <v>1400</v>
      </c>
      <c r="H51" s="65">
        <v>1400</v>
      </c>
      <c r="I51" s="65">
        <v>1400</v>
      </c>
      <c r="J51" s="65">
        <v>54.82</v>
      </c>
      <c r="K51" s="165">
        <f t="shared" si="5"/>
        <v>3.9157142857142855</v>
      </c>
      <c r="L51" s="65"/>
      <c r="M51" s="65"/>
      <c r="N51" s="65"/>
      <c r="O51" s="65"/>
    </row>
    <row r="52" spans="1:20" s="62" customFormat="1" x14ac:dyDescent="0.2">
      <c r="A52" s="59">
        <v>323</v>
      </c>
      <c r="B52" s="60" t="s">
        <v>96</v>
      </c>
      <c r="C52" s="199">
        <f t="shared" ref="C52:F52" si="51">(SUM(C53:C54))</f>
        <v>997.6</v>
      </c>
      <c r="D52" s="61">
        <f t="shared" si="51"/>
        <v>3431.789767071471</v>
      </c>
      <c r="E52" s="61">
        <f t="shared" si="51"/>
        <v>3400.8003185347402</v>
      </c>
      <c r="F52" s="61">
        <f t="shared" si="51"/>
        <v>3981</v>
      </c>
      <c r="G52" s="61">
        <f t="shared" ref="G52:I52" si="52">(SUM(G53:G54))</f>
        <v>4072</v>
      </c>
      <c r="H52" s="61">
        <f t="shared" ref="H52" si="53">(SUM(H53:H54))</f>
        <v>4072</v>
      </c>
      <c r="I52" s="61">
        <f t="shared" si="52"/>
        <v>4072</v>
      </c>
      <c r="J52" s="61">
        <f t="shared" ref="J52" si="54">(SUM(J53:J54))</f>
        <v>494</v>
      </c>
      <c r="K52" s="165">
        <f t="shared" si="5"/>
        <v>12.131630648330059</v>
      </c>
      <c r="L52" s="61">
        <f t="shared" ref="L52:N52" si="55">SUM(L53:L54)</f>
        <v>0</v>
      </c>
      <c r="M52" s="61">
        <f t="shared" si="55"/>
        <v>0</v>
      </c>
      <c r="N52" s="61">
        <f t="shared" si="55"/>
        <v>0</v>
      </c>
      <c r="O52" s="61">
        <f>SUM(O53:O54)</f>
        <v>0</v>
      </c>
    </row>
    <row r="53" spans="1:20" ht="25.5" x14ac:dyDescent="0.2">
      <c r="A53" s="63">
        <v>3232</v>
      </c>
      <c r="B53" s="64" t="s">
        <v>163</v>
      </c>
      <c r="C53" s="187">
        <v>997.6</v>
      </c>
      <c r="D53" s="65">
        <v>3431.789767071471</v>
      </c>
      <c r="E53" s="65">
        <v>3400.8003185347402</v>
      </c>
      <c r="F53" s="65">
        <v>3981</v>
      </c>
      <c r="G53" s="65">
        <v>4072</v>
      </c>
      <c r="H53" s="65">
        <v>4072</v>
      </c>
      <c r="I53" s="65">
        <v>4072</v>
      </c>
      <c r="J53" s="65">
        <v>494</v>
      </c>
      <c r="K53" s="165">
        <f t="shared" si="5"/>
        <v>12.131630648330059</v>
      </c>
      <c r="L53" s="65"/>
      <c r="M53" s="65"/>
      <c r="N53" s="65"/>
      <c r="O53" s="65"/>
    </row>
    <row r="54" spans="1:20" x14ac:dyDescent="0.2">
      <c r="A54" s="63">
        <v>3237</v>
      </c>
      <c r="B54" s="64" t="s">
        <v>150</v>
      </c>
      <c r="C54" s="65">
        <f>(D54)</f>
        <v>0</v>
      </c>
      <c r="D54" s="65">
        <v>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165">
        <v>0</v>
      </c>
      <c r="L54" s="65"/>
      <c r="M54" s="65"/>
      <c r="N54" s="65"/>
      <c r="O54" s="65"/>
    </row>
    <row r="55" spans="1:20" ht="51" x14ac:dyDescent="0.2">
      <c r="A55" s="66" t="s">
        <v>164</v>
      </c>
      <c r="B55" s="67" t="s">
        <v>165</v>
      </c>
      <c r="C55" s="57">
        <f t="shared" ref="C55:J55" si="56">(C56)</f>
        <v>0</v>
      </c>
      <c r="D55" s="57">
        <f t="shared" si="56"/>
        <v>0</v>
      </c>
      <c r="E55" s="57">
        <f t="shared" si="56"/>
        <v>0</v>
      </c>
      <c r="F55" s="57">
        <f t="shared" si="56"/>
        <v>0</v>
      </c>
      <c r="G55" s="57">
        <f t="shared" si="56"/>
        <v>0</v>
      </c>
      <c r="H55" s="57">
        <f t="shared" si="56"/>
        <v>0</v>
      </c>
      <c r="I55" s="57">
        <f t="shared" si="56"/>
        <v>0</v>
      </c>
      <c r="J55" s="57">
        <f t="shared" si="56"/>
        <v>0</v>
      </c>
      <c r="K55" s="165">
        <v>0</v>
      </c>
      <c r="L55" s="57">
        <f t="shared" ref="L55:O55" si="57">L56</f>
        <v>0</v>
      </c>
      <c r="M55" s="57">
        <f t="shared" si="57"/>
        <v>0</v>
      </c>
      <c r="N55" s="57">
        <f t="shared" si="57"/>
        <v>0</v>
      </c>
      <c r="O55" s="57">
        <f t="shared" si="57"/>
        <v>0</v>
      </c>
    </row>
    <row r="56" spans="1:20" x14ac:dyDescent="0.2">
      <c r="A56" s="63">
        <v>3223</v>
      </c>
      <c r="B56" s="64" t="s">
        <v>92</v>
      </c>
      <c r="C56" s="65">
        <v>0</v>
      </c>
      <c r="D56" s="65">
        <v>0</v>
      </c>
      <c r="E56" s="65">
        <v>0</v>
      </c>
      <c r="F56" s="65">
        <v>0</v>
      </c>
      <c r="G56" s="65">
        <v>0</v>
      </c>
      <c r="H56" s="65">
        <v>0</v>
      </c>
      <c r="I56" s="65">
        <v>0</v>
      </c>
      <c r="J56" s="65">
        <v>0</v>
      </c>
      <c r="K56" s="165">
        <v>0</v>
      </c>
      <c r="L56" s="65"/>
      <c r="M56" s="65"/>
      <c r="N56" s="65"/>
      <c r="O56" s="65"/>
    </row>
    <row r="57" spans="1:20" ht="25.5" x14ac:dyDescent="0.2">
      <c r="A57" s="68" t="s">
        <v>134</v>
      </c>
      <c r="B57" s="69" t="s">
        <v>166</v>
      </c>
      <c r="C57" s="53">
        <f t="shared" ref="C57:J61" si="58">(SUM(C58))</f>
        <v>0</v>
      </c>
      <c r="D57" s="53">
        <f t="shared" si="58"/>
        <v>0</v>
      </c>
      <c r="E57" s="53">
        <f t="shared" si="58"/>
        <v>0</v>
      </c>
      <c r="F57" s="53">
        <f t="shared" si="58"/>
        <v>110000</v>
      </c>
      <c r="G57" s="53">
        <f t="shared" si="58"/>
        <v>110000</v>
      </c>
      <c r="H57" s="200">
        <f t="shared" si="58"/>
        <v>180000</v>
      </c>
      <c r="I57" s="200">
        <f t="shared" si="58"/>
        <v>230000</v>
      </c>
      <c r="J57" s="200">
        <v>0</v>
      </c>
      <c r="K57" s="165">
        <f t="shared" si="5"/>
        <v>0</v>
      </c>
      <c r="L57" s="53">
        <f t="shared" ref="L57:O61" si="59">SUM(L58)</f>
        <v>0</v>
      </c>
      <c r="M57" s="53">
        <f t="shared" si="59"/>
        <v>0</v>
      </c>
      <c r="N57" s="53">
        <f t="shared" si="59"/>
        <v>0</v>
      </c>
      <c r="O57" s="53">
        <f t="shared" si="59"/>
        <v>0</v>
      </c>
    </row>
    <row r="58" spans="1:20" ht="63.75" x14ac:dyDescent="0.2">
      <c r="A58" s="70" t="s">
        <v>306</v>
      </c>
      <c r="B58" s="67" t="s">
        <v>305</v>
      </c>
      <c r="C58" s="57">
        <f t="shared" ref="C58:F58" si="60">(SUM(C60))</f>
        <v>0</v>
      </c>
      <c r="D58" s="57">
        <f t="shared" si="60"/>
        <v>0</v>
      </c>
      <c r="E58" s="57">
        <f t="shared" si="60"/>
        <v>0</v>
      </c>
      <c r="F58" s="57">
        <f t="shared" si="60"/>
        <v>110000</v>
      </c>
      <c r="G58" s="57">
        <f t="shared" ref="G58:I58" si="61">(SUM(G60))</f>
        <v>110000</v>
      </c>
      <c r="H58" s="57">
        <f t="shared" ref="H58" si="62">(SUM(H60))</f>
        <v>180000</v>
      </c>
      <c r="I58" s="57">
        <f t="shared" si="61"/>
        <v>230000</v>
      </c>
      <c r="J58" s="57">
        <f t="shared" ref="J58" si="63">(SUM(J60))</f>
        <v>0</v>
      </c>
      <c r="K58" s="165">
        <f t="shared" si="5"/>
        <v>0</v>
      </c>
      <c r="L58" s="57">
        <f>SUM(L60)</f>
        <v>0</v>
      </c>
      <c r="M58" s="57">
        <f>SUM(M60)</f>
        <v>0</v>
      </c>
      <c r="N58" s="57">
        <f>SUM(N60)</f>
        <v>0</v>
      </c>
      <c r="O58" s="57">
        <f>SUM(O60)</f>
        <v>0</v>
      </c>
      <c r="P58" s="234" t="s">
        <v>44</v>
      </c>
      <c r="Q58" s="235"/>
      <c r="R58" s="235"/>
      <c r="S58" s="235"/>
      <c r="T58" s="235"/>
    </row>
    <row r="59" spans="1:20" x14ac:dyDescent="0.2">
      <c r="A59" s="181" t="s">
        <v>175</v>
      </c>
      <c r="B59" s="67" t="s">
        <v>43</v>
      </c>
      <c r="C59" s="57"/>
      <c r="D59" s="57"/>
      <c r="E59" s="57"/>
      <c r="F59" s="57"/>
      <c r="G59" s="57"/>
      <c r="H59" s="57"/>
      <c r="I59" s="57"/>
      <c r="J59" s="57"/>
      <c r="K59" s="165" t="e">
        <f t="shared" si="5"/>
        <v>#DIV/0!</v>
      </c>
      <c r="L59" s="57"/>
      <c r="M59" s="57"/>
      <c r="N59" s="57"/>
      <c r="O59" s="57"/>
      <c r="P59" s="162"/>
      <c r="Q59" s="162"/>
      <c r="R59" s="162"/>
      <c r="S59" s="162"/>
      <c r="T59" s="162"/>
    </row>
    <row r="60" spans="1:20" s="62" customFormat="1" ht="25.5" x14ac:dyDescent="0.2">
      <c r="A60" s="71" t="s">
        <v>167</v>
      </c>
      <c r="B60" s="72" t="s">
        <v>23</v>
      </c>
      <c r="C60" s="73">
        <f t="shared" si="58"/>
        <v>0</v>
      </c>
      <c r="D60" s="73">
        <f t="shared" si="58"/>
        <v>0</v>
      </c>
      <c r="E60" s="73">
        <f t="shared" si="58"/>
        <v>0</v>
      </c>
      <c r="F60" s="73">
        <f t="shared" si="58"/>
        <v>110000</v>
      </c>
      <c r="G60" s="73">
        <f t="shared" si="58"/>
        <v>110000</v>
      </c>
      <c r="H60" s="73">
        <f t="shared" si="58"/>
        <v>180000</v>
      </c>
      <c r="I60" s="73">
        <f t="shared" si="58"/>
        <v>230000</v>
      </c>
      <c r="J60" s="73">
        <f t="shared" si="58"/>
        <v>0</v>
      </c>
      <c r="K60" s="165">
        <f t="shared" si="5"/>
        <v>0</v>
      </c>
      <c r="L60" s="73">
        <f t="shared" si="59"/>
        <v>0</v>
      </c>
      <c r="M60" s="73">
        <f t="shared" si="59"/>
        <v>0</v>
      </c>
      <c r="N60" s="73">
        <f t="shared" si="59"/>
        <v>0</v>
      </c>
      <c r="O60" s="73">
        <f t="shared" si="59"/>
        <v>0</v>
      </c>
    </row>
    <row r="61" spans="1:20" s="62" customFormat="1" ht="25.5" x14ac:dyDescent="0.2">
      <c r="A61" s="71" t="s">
        <v>168</v>
      </c>
      <c r="B61" s="72" t="s">
        <v>169</v>
      </c>
      <c r="C61" s="73">
        <f t="shared" si="58"/>
        <v>0</v>
      </c>
      <c r="D61" s="73">
        <f t="shared" si="58"/>
        <v>0</v>
      </c>
      <c r="E61" s="73">
        <f t="shared" si="58"/>
        <v>0</v>
      </c>
      <c r="F61" s="73">
        <f t="shared" si="58"/>
        <v>110000</v>
      </c>
      <c r="G61" s="73">
        <f t="shared" si="58"/>
        <v>110000</v>
      </c>
      <c r="H61" s="73">
        <f t="shared" si="58"/>
        <v>180000</v>
      </c>
      <c r="I61" s="73">
        <f t="shared" si="58"/>
        <v>230000</v>
      </c>
      <c r="J61" s="73">
        <f t="shared" si="58"/>
        <v>0</v>
      </c>
      <c r="K61" s="165">
        <f t="shared" si="5"/>
        <v>0</v>
      </c>
      <c r="L61" s="73">
        <f t="shared" si="59"/>
        <v>0</v>
      </c>
      <c r="M61" s="73">
        <f t="shared" si="59"/>
        <v>0</v>
      </c>
      <c r="N61" s="73">
        <f t="shared" si="59"/>
        <v>0</v>
      </c>
      <c r="O61" s="73">
        <f t="shared" si="59"/>
        <v>0</v>
      </c>
    </row>
    <row r="62" spans="1:20" s="62" customFormat="1" ht="25.5" x14ac:dyDescent="0.2">
      <c r="A62" s="71" t="s">
        <v>170</v>
      </c>
      <c r="B62" s="72" t="s">
        <v>171</v>
      </c>
      <c r="C62" s="73">
        <f>(C63)</f>
        <v>0</v>
      </c>
      <c r="D62" s="73">
        <f>(D63)</f>
        <v>0</v>
      </c>
      <c r="E62" s="73">
        <v>0</v>
      </c>
      <c r="F62" s="73">
        <v>110000</v>
      </c>
      <c r="G62" s="73">
        <v>110000</v>
      </c>
      <c r="H62" s="73">
        <v>180000</v>
      </c>
      <c r="I62" s="73">
        <v>230000</v>
      </c>
      <c r="J62" s="73">
        <v>0</v>
      </c>
      <c r="K62" s="165">
        <f t="shared" si="5"/>
        <v>0</v>
      </c>
      <c r="L62" s="73"/>
      <c r="M62" s="73"/>
      <c r="N62" s="73"/>
      <c r="O62" s="73"/>
    </row>
    <row r="63" spans="1:20" ht="25.5" x14ac:dyDescent="0.2">
      <c r="A63" s="63">
        <v>4511</v>
      </c>
      <c r="B63" s="64" t="s">
        <v>171</v>
      </c>
      <c r="C63" s="65">
        <f>(D63)</f>
        <v>0</v>
      </c>
      <c r="D63" s="65">
        <v>0</v>
      </c>
      <c r="E63" s="65">
        <v>0</v>
      </c>
      <c r="F63" s="156">
        <v>110000</v>
      </c>
      <c r="G63" s="187">
        <v>110000</v>
      </c>
      <c r="H63" s="187">
        <v>180000</v>
      </c>
      <c r="I63" s="187">
        <v>230000</v>
      </c>
      <c r="J63" s="187">
        <v>2497.6999999999998</v>
      </c>
      <c r="K63" s="165">
        <f t="shared" si="5"/>
        <v>1.0859565217391303</v>
      </c>
      <c r="L63" s="65">
        <v>0</v>
      </c>
      <c r="M63" s="65">
        <v>0</v>
      </c>
      <c r="N63" s="65">
        <v>0</v>
      </c>
      <c r="O63" s="65">
        <v>0</v>
      </c>
    </row>
    <row r="64" spans="1:20" ht="25.5" x14ac:dyDescent="0.2">
      <c r="A64" s="51" t="s">
        <v>134</v>
      </c>
      <c r="B64" s="52" t="s">
        <v>172</v>
      </c>
      <c r="C64" s="53">
        <f>(SUM(C65+C88+C89+C96+C107+C112+C132+C118))</f>
        <v>8516.94</v>
      </c>
      <c r="D64" s="53">
        <f t="shared" ref="D64:G64" si="64">(SUM(D65+D88+D89+D96+D112+D132+D118))</f>
        <v>13263.786581724069</v>
      </c>
      <c r="E64" s="74">
        <f t="shared" si="64"/>
        <v>13338.642245669918</v>
      </c>
      <c r="F64" s="74">
        <f t="shared" si="64"/>
        <v>16531.110722012076</v>
      </c>
      <c r="G64" s="74">
        <f t="shared" si="64"/>
        <v>16531.110722012076</v>
      </c>
      <c r="H64" s="74">
        <f>(SUM(H65+H88+H89+H96+H112+H132+H118+H167+H107+H173))</f>
        <v>23827.001233658506</v>
      </c>
      <c r="I64" s="74">
        <f>(SUM(I65+I88+I89+I96+I112+I132+I118+I167+I107+I173))</f>
        <v>23827.001233658506</v>
      </c>
      <c r="J64" s="74">
        <f>(SUM(J65+J88+J89+J96+J112+J132+J118+J146+J153+J167+J107+J173))</f>
        <v>31657.54</v>
      </c>
      <c r="K64" s="165">
        <f t="shared" si="5"/>
        <v>132.86413883791602</v>
      </c>
      <c r="L64" s="53">
        <f>SUM(L65+L89+L112+L132+L118)</f>
        <v>0</v>
      </c>
      <c r="M64" s="53">
        <f>SUM(M65+M89+M112+M132+M118)</f>
        <v>0</v>
      </c>
      <c r="N64" s="53">
        <f>SUM(N65+N89+N112+N132+N118)</f>
        <v>0</v>
      </c>
      <c r="O64" s="53">
        <f>SUM(O65+O89+O112+O132+O118)</f>
        <v>0</v>
      </c>
    </row>
    <row r="65" spans="1:15" ht="51" x14ac:dyDescent="0.2">
      <c r="A65" s="55" t="s">
        <v>173</v>
      </c>
      <c r="B65" s="56" t="s">
        <v>174</v>
      </c>
      <c r="C65" s="57">
        <f t="shared" ref="C65:F65" si="65">(SUM(C67))</f>
        <v>0</v>
      </c>
      <c r="D65" s="57">
        <f t="shared" si="65"/>
        <v>4645.298294511912</v>
      </c>
      <c r="E65" s="57">
        <f t="shared" si="65"/>
        <v>4645.298294511912</v>
      </c>
      <c r="F65" s="57">
        <f t="shared" si="65"/>
        <v>5000</v>
      </c>
      <c r="G65" s="57">
        <f t="shared" ref="G65:I65" si="66">(SUM(G67))</f>
        <v>5000</v>
      </c>
      <c r="H65" s="57">
        <f t="shared" ref="H65" si="67">(SUM(H67))</f>
        <v>7000</v>
      </c>
      <c r="I65" s="57">
        <f t="shared" si="66"/>
        <v>7000</v>
      </c>
      <c r="J65" s="57">
        <f t="shared" ref="J65" si="68">(SUM(J67))</f>
        <v>2344.33</v>
      </c>
      <c r="K65" s="165">
        <f t="shared" si="5"/>
        <v>33.490428571428573</v>
      </c>
      <c r="L65" s="57">
        <f t="shared" ref="L65:O65" si="69">SUM(L67)</f>
        <v>0</v>
      </c>
      <c r="M65" s="57">
        <f t="shared" si="69"/>
        <v>0</v>
      </c>
      <c r="N65" s="57">
        <f t="shared" si="69"/>
        <v>0</v>
      </c>
      <c r="O65" s="57">
        <f t="shared" si="69"/>
        <v>0</v>
      </c>
    </row>
    <row r="66" spans="1:15" x14ac:dyDescent="0.2">
      <c r="A66" s="58" t="s">
        <v>175</v>
      </c>
      <c r="B66" s="56" t="s">
        <v>43</v>
      </c>
      <c r="C66" s="57">
        <v>0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165">
        <v>0</v>
      </c>
      <c r="L66" s="57"/>
      <c r="M66" s="57"/>
      <c r="N66" s="57"/>
      <c r="O66" s="57"/>
    </row>
    <row r="67" spans="1:15" s="62" customFormat="1" x14ac:dyDescent="0.2">
      <c r="A67" s="59">
        <v>3</v>
      </c>
      <c r="B67" s="60" t="s">
        <v>21</v>
      </c>
      <c r="C67" s="61">
        <f t="shared" ref="C67:J67" si="70">(SUM(C68))</f>
        <v>0</v>
      </c>
      <c r="D67" s="61">
        <f t="shared" si="70"/>
        <v>4645.298294511912</v>
      </c>
      <c r="E67" s="61">
        <f t="shared" si="70"/>
        <v>4645.298294511912</v>
      </c>
      <c r="F67" s="61">
        <f t="shared" si="70"/>
        <v>5000</v>
      </c>
      <c r="G67" s="61">
        <f t="shared" si="70"/>
        <v>5000</v>
      </c>
      <c r="H67" s="61">
        <f t="shared" si="70"/>
        <v>7000</v>
      </c>
      <c r="I67" s="61">
        <f t="shared" si="70"/>
        <v>7000</v>
      </c>
      <c r="J67" s="61">
        <f t="shared" si="70"/>
        <v>2344.33</v>
      </c>
      <c r="K67" s="165">
        <f t="shared" si="5"/>
        <v>33.490428571428573</v>
      </c>
      <c r="L67" s="61">
        <f t="shared" ref="L67:O67" si="71">SUM(L68)</f>
        <v>0</v>
      </c>
      <c r="M67" s="61">
        <f t="shared" si="71"/>
        <v>0</v>
      </c>
      <c r="N67" s="61">
        <f t="shared" si="71"/>
        <v>0</v>
      </c>
      <c r="O67" s="61">
        <f t="shared" si="71"/>
        <v>0</v>
      </c>
    </row>
    <row r="68" spans="1:15" s="62" customFormat="1" x14ac:dyDescent="0.2">
      <c r="A68" s="59">
        <v>32</v>
      </c>
      <c r="B68" s="60" t="s">
        <v>29</v>
      </c>
      <c r="C68" s="61">
        <f t="shared" ref="C68:F68" si="72">(C69+C73+C77+C79)</f>
        <v>0</v>
      </c>
      <c r="D68" s="61">
        <f t="shared" si="72"/>
        <v>4645.298294511912</v>
      </c>
      <c r="E68" s="61">
        <f t="shared" si="72"/>
        <v>4645.298294511912</v>
      </c>
      <c r="F68" s="61">
        <f t="shared" si="72"/>
        <v>5000</v>
      </c>
      <c r="G68" s="61">
        <f t="shared" ref="G68:I68" si="73">(G69+G73+G77+G79)</f>
        <v>5000</v>
      </c>
      <c r="H68" s="61">
        <f t="shared" ref="H68" si="74">(H69+H73+H77+H79)</f>
        <v>7000</v>
      </c>
      <c r="I68" s="61">
        <f t="shared" si="73"/>
        <v>7000</v>
      </c>
      <c r="J68" s="61">
        <f t="shared" ref="J68" si="75">(J69+J73+J77+J79)</f>
        <v>2344.33</v>
      </c>
      <c r="K68" s="165">
        <f t="shared" si="5"/>
        <v>33.490428571428573</v>
      </c>
      <c r="L68" s="61">
        <f>SUM(L79)</f>
        <v>0</v>
      </c>
      <c r="M68" s="61">
        <f>SUM(M79)</f>
        <v>0</v>
      </c>
      <c r="N68" s="61">
        <f>SUM(N79)</f>
        <v>0</v>
      </c>
      <c r="O68" s="61">
        <f>SUM(O79)</f>
        <v>0</v>
      </c>
    </row>
    <row r="69" spans="1:15" s="62" customFormat="1" x14ac:dyDescent="0.2">
      <c r="A69" s="59">
        <v>321</v>
      </c>
      <c r="B69" s="60" t="s">
        <v>85</v>
      </c>
      <c r="C69" s="61">
        <f t="shared" ref="C69:C78" si="76">(D69+E69+J69++L69+M69+N69+O69)</f>
        <v>0</v>
      </c>
      <c r="D69" s="61">
        <f>(D70+D71+D72)</f>
        <v>0</v>
      </c>
      <c r="E69" s="61">
        <v>0</v>
      </c>
      <c r="F69" s="61">
        <v>0</v>
      </c>
      <c r="G69" s="61">
        <v>0</v>
      </c>
      <c r="H69" s="61">
        <v>0</v>
      </c>
      <c r="I69" s="61">
        <v>0</v>
      </c>
      <c r="J69" s="61">
        <v>0</v>
      </c>
      <c r="K69" s="165">
        <v>0</v>
      </c>
      <c r="L69" s="61"/>
      <c r="M69" s="61"/>
      <c r="N69" s="61"/>
      <c r="O69" s="61"/>
    </row>
    <row r="70" spans="1:15" s="62" customFormat="1" x14ac:dyDescent="0.2">
      <c r="A70" s="63">
        <v>3211</v>
      </c>
      <c r="B70" s="64" t="s">
        <v>86</v>
      </c>
      <c r="C70" s="65">
        <f t="shared" si="76"/>
        <v>0</v>
      </c>
      <c r="D70" s="65">
        <v>0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  <c r="J70" s="65">
        <v>0</v>
      </c>
      <c r="K70" s="165">
        <v>0</v>
      </c>
      <c r="L70" s="65"/>
      <c r="M70" s="65"/>
      <c r="N70" s="65"/>
      <c r="O70" s="65"/>
    </row>
    <row r="71" spans="1:15" s="62" customFormat="1" x14ac:dyDescent="0.2">
      <c r="A71" s="63">
        <v>3213</v>
      </c>
      <c r="B71" s="64" t="s">
        <v>139</v>
      </c>
      <c r="C71" s="65">
        <f t="shared" si="76"/>
        <v>0</v>
      </c>
      <c r="D71" s="65">
        <v>0</v>
      </c>
      <c r="E71" s="65">
        <v>0</v>
      </c>
      <c r="F71" s="65">
        <v>0</v>
      </c>
      <c r="G71" s="65">
        <v>0</v>
      </c>
      <c r="H71" s="65">
        <v>0</v>
      </c>
      <c r="I71" s="65">
        <v>0</v>
      </c>
      <c r="J71" s="65">
        <v>0</v>
      </c>
      <c r="K71" s="165">
        <v>0</v>
      </c>
      <c r="L71" s="65"/>
      <c r="M71" s="65"/>
      <c r="N71" s="65"/>
      <c r="O71" s="65"/>
    </row>
    <row r="72" spans="1:15" s="62" customFormat="1" x14ac:dyDescent="0.2">
      <c r="A72" s="63">
        <v>3214</v>
      </c>
      <c r="B72" s="64" t="s">
        <v>140</v>
      </c>
      <c r="C72" s="65">
        <f t="shared" si="76"/>
        <v>0</v>
      </c>
      <c r="D72" s="65">
        <v>0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65">
        <v>0</v>
      </c>
      <c r="K72" s="165">
        <v>0</v>
      </c>
      <c r="L72" s="65"/>
      <c r="M72" s="65"/>
      <c r="N72" s="65"/>
      <c r="O72" s="65"/>
    </row>
    <row r="73" spans="1:15" s="62" customFormat="1" x14ac:dyDescent="0.2">
      <c r="A73" s="75">
        <v>322</v>
      </c>
      <c r="B73" s="76" t="s">
        <v>141</v>
      </c>
      <c r="C73" s="61">
        <f t="shared" si="76"/>
        <v>0</v>
      </c>
      <c r="D73" s="77">
        <f>(SUM(D74:D76))</f>
        <v>0</v>
      </c>
      <c r="E73" s="77">
        <v>0</v>
      </c>
      <c r="F73" s="77">
        <v>0</v>
      </c>
      <c r="G73" s="77">
        <v>0</v>
      </c>
      <c r="H73" s="77">
        <v>0</v>
      </c>
      <c r="I73" s="77">
        <v>0</v>
      </c>
      <c r="J73" s="77">
        <v>0</v>
      </c>
      <c r="K73" s="165">
        <v>0</v>
      </c>
      <c r="L73" s="77"/>
      <c r="M73" s="77"/>
      <c r="N73" s="77"/>
      <c r="O73" s="77"/>
    </row>
    <row r="74" spans="1:15" s="62" customFormat="1" ht="25.5" x14ac:dyDescent="0.2">
      <c r="A74" s="63">
        <v>3221</v>
      </c>
      <c r="B74" s="64" t="s">
        <v>142</v>
      </c>
      <c r="C74" s="65">
        <f t="shared" si="76"/>
        <v>0</v>
      </c>
      <c r="D74" s="65">
        <v>0</v>
      </c>
      <c r="E74" s="65">
        <v>0</v>
      </c>
      <c r="F74" s="65">
        <v>0</v>
      </c>
      <c r="G74" s="65">
        <v>0</v>
      </c>
      <c r="H74" s="65">
        <v>0</v>
      </c>
      <c r="I74" s="65">
        <v>0</v>
      </c>
      <c r="J74" s="65">
        <v>0</v>
      </c>
      <c r="K74" s="165">
        <v>0</v>
      </c>
      <c r="L74" s="65"/>
      <c r="M74" s="65"/>
      <c r="N74" s="65"/>
      <c r="O74" s="65"/>
    </row>
    <row r="75" spans="1:15" s="62" customFormat="1" x14ac:dyDescent="0.2">
      <c r="A75" s="63">
        <v>3222</v>
      </c>
      <c r="B75" s="64" t="s">
        <v>91</v>
      </c>
      <c r="C75" s="65">
        <f t="shared" si="76"/>
        <v>0</v>
      </c>
      <c r="D75" s="65">
        <v>0</v>
      </c>
      <c r="E75" s="65">
        <v>0</v>
      </c>
      <c r="F75" s="65">
        <v>0</v>
      </c>
      <c r="G75" s="65">
        <v>0</v>
      </c>
      <c r="H75" s="65">
        <v>0</v>
      </c>
      <c r="I75" s="65">
        <v>0</v>
      </c>
      <c r="J75" s="65">
        <v>0</v>
      </c>
      <c r="K75" s="165">
        <v>0</v>
      </c>
      <c r="L75" s="65"/>
      <c r="M75" s="65"/>
      <c r="N75" s="65"/>
      <c r="O75" s="65"/>
    </row>
    <row r="76" spans="1:15" s="62" customFormat="1" x14ac:dyDescent="0.2">
      <c r="A76" s="63">
        <v>3225</v>
      </c>
      <c r="B76" s="64" t="s">
        <v>176</v>
      </c>
      <c r="C76" s="65">
        <f t="shared" si="76"/>
        <v>0</v>
      </c>
      <c r="D76" s="65">
        <v>0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  <c r="J76" s="65">
        <v>0</v>
      </c>
      <c r="K76" s="165">
        <v>0</v>
      </c>
      <c r="L76" s="65"/>
      <c r="M76" s="65"/>
      <c r="N76" s="65"/>
      <c r="O76" s="65"/>
    </row>
    <row r="77" spans="1:15" s="62" customFormat="1" x14ac:dyDescent="0.2">
      <c r="A77" s="59">
        <v>323</v>
      </c>
      <c r="B77" s="60" t="s">
        <v>96</v>
      </c>
      <c r="C77" s="61">
        <f t="shared" si="76"/>
        <v>0</v>
      </c>
      <c r="D77" s="61">
        <f>(SUM(D78))</f>
        <v>0</v>
      </c>
      <c r="E77" s="61">
        <v>0</v>
      </c>
      <c r="F77" s="61">
        <v>0</v>
      </c>
      <c r="G77" s="61">
        <v>0</v>
      </c>
      <c r="H77" s="61">
        <v>0</v>
      </c>
      <c r="I77" s="61">
        <v>0</v>
      </c>
      <c r="J77" s="61">
        <v>0</v>
      </c>
      <c r="K77" s="165">
        <v>0</v>
      </c>
      <c r="L77" s="61"/>
      <c r="M77" s="61"/>
      <c r="N77" s="61"/>
      <c r="O77" s="61"/>
    </row>
    <row r="78" spans="1:15" s="62" customFormat="1" x14ac:dyDescent="0.2">
      <c r="A78" s="63">
        <v>3237</v>
      </c>
      <c r="B78" s="64" t="s">
        <v>150</v>
      </c>
      <c r="C78" s="65">
        <f t="shared" si="76"/>
        <v>0</v>
      </c>
      <c r="D78" s="65">
        <v>0</v>
      </c>
      <c r="E78" s="65">
        <v>0</v>
      </c>
      <c r="F78" s="65">
        <v>0</v>
      </c>
      <c r="G78" s="65">
        <v>0</v>
      </c>
      <c r="H78" s="65">
        <v>0</v>
      </c>
      <c r="I78" s="65">
        <v>0</v>
      </c>
      <c r="J78" s="65">
        <v>0</v>
      </c>
      <c r="K78" s="165">
        <v>0</v>
      </c>
      <c r="L78" s="65"/>
      <c r="M78" s="65"/>
      <c r="N78" s="65"/>
      <c r="O78" s="65"/>
    </row>
    <row r="79" spans="1:15" s="62" customFormat="1" ht="25.5" x14ac:dyDescent="0.2">
      <c r="A79" s="59">
        <v>329</v>
      </c>
      <c r="B79" s="60" t="s">
        <v>151</v>
      </c>
      <c r="C79" s="61">
        <v>0</v>
      </c>
      <c r="D79" s="61">
        <v>4645.298294511912</v>
      </c>
      <c r="E79" s="61">
        <v>4645.298294511912</v>
      </c>
      <c r="F79" s="61">
        <v>5000</v>
      </c>
      <c r="G79" s="61">
        <v>5000</v>
      </c>
      <c r="H79" s="61">
        <v>7000</v>
      </c>
      <c r="I79" s="61">
        <v>7000</v>
      </c>
      <c r="J79" s="61">
        <v>2344.33</v>
      </c>
      <c r="K79" s="165">
        <f t="shared" ref="K79:K136" si="77">J79/I79*100</f>
        <v>33.490428571428573</v>
      </c>
      <c r="L79" s="61">
        <f>SUM(L88)</f>
        <v>0</v>
      </c>
      <c r="M79" s="61">
        <f>SUM(M88)</f>
        <v>0</v>
      </c>
      <c r="N79" s="61">
        <f>SUM(N88)</f>
        <v>0</v>
      </c>
      <c r="O79" s="61">
        <f>SUM(O88)</f>
        <v>0</v>
      </c>
    </row>
    <row r="80" spans="1:15" s="62" customFormat="1" ht="25.5" x14ac:dyDescent="0.2">
      <c r="A80" s="59">
        <v>3299</v>
      </c>
      <c r="B80" s="60" t="s">
        <v>151</v>
      </c>
      <c r="C80" s="199">
        <v>0</v>
      </c>
      <c r="D80" s="61">
        <v>4645.298294511912</v>
      </c>
      <c r="E80" s="61">
        <v>4645.298294511912</v>
      </c>
      <c r="F80" s="61">
        <v>5000</v>
      </c>
      <c r="G80" s="61">
        <v>5000</v>
      </c>
      <c r="H80" s="77">
        <v>7000</v>
      </c>
      <c r="I80" s="77">
        <v>7000</v>
      </c>
      <c r="J80" s="161">
        <v>2344.33</v>
      </c>
      <c r="K80" s="165">
        <f t="shared" si="77"/>
        <v>33.490428571428573</v>
      </c>
      <c r="L80" s="61"/>
      <c r="M80" s="61"/>
      <c r="N80" s="61"/>
      <c r="O80" s="61"/>
    </row>
    <row r="81" spans="1:15" ht="51" x14ac:dyDescent="0.2">
      <c r="A81" s="55" t="s">
        <v>177</v>
      </c>
      <c r="B81" s="56" t="s">
        <v>178</v>
      </c>
      <c r="C81" s="57">
        <f t="shared" ref="C81:F81" si="78">(SUM(C83))</f>
        <v>663.61</v>
      </c>
      <c r="D81" s="57">
        <f t="shared" si="78"/>
        <v>1990.8421262193906</v>
      </c>
      <c r="E81" s="57">
        <f t="shared" si="78"/>
        <v>265.44561682925212</v>
      </c>
      <c r="F81" s="57">
        <f t="shared" si="78"/>
        <v>1175.6300000000001</v>
      </c>
      <c r="G81" s="57">
        <f t="shared" ref="G81:I81" si="79">(SUM(G83))</f>
        <v>1175.6300000000001</v>
      </c>
      <c r="H81" s="57">
        <f t="shared" ref="H81" si="80">(SUM(H83))</f>
        <v>2000</v>
      </c>
      <c r="I81" s="57">
        <f t="shared" si="79"/>
        <v>2000</v>
      </c>
      <c r="J81" s="57">
        <f t="shared" ref="J81" si="81">(SUM(J83))</f>
        <v>0</v>
      </c>
      <c r="K81" s="165">
        <f t="shared" si="77"/>
        <v>0</v>
      </c>
      <c r="L81" s="57">
        <f t="shared" ref="L81:O81" si="82">SUM(L83)</f>
        <v>0</v>
      </c>
      <c r="M81" s="57">
        <f t="shared" si="82"/>
        <v>0</v>
      </c>
      <c r="N81" s="57">
        <f t="shared" si="82"/>
        <v>0</v>
      </c>
      <c r="O81" s="57">
        <f t="shared" si="82"/>
        <v>0</v>
      </c>
    </row>
    <row r="82" spans="1:15" x14ac:dyDescent="0.2">
      <c r="A82" s="58" t="s">
        <v>175</v>
      </c>
      <c r="B82" s="56" t="s">
        <v>43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165">
        <v>0</v>
      </c>
      <c r="L82" s="57"/>
      <c r="M82" s="57"/>
      <c r="N82" s="57"/>
      <c r="O82" s="57"/>
    </row>
    <row r="83" spans="1:15" x14ac:dyDescent="0.2">
      <c r="A83" s="59">
        <v>3</v>
      </c>
      <c r="B83" s="60" t="s">
        <v>21</v>
      </c>
      <c r="C83" s="61">
        <f>(SUM(C87))</f>
        <v>663.61</v>
      </c>
      <c r="D83" s="61">
        <f t="shared" ref="D83:H83" si="83">(SUM(D88))</f>
        <v>1990.8421262193906</v>
      </c>
      <c r="E83" s="61">
        <f t="shared" si="83"/>
        <v>265.44561682925212</v>
      </c>
      <c r="F83" s="61">
        <f t="shared" si="83"/>
        <v>1175.6300000000001</v>
      </c>
      <c r="G83" s="61">
        <f t="shared" si="83"/>
        <v>1175.6300000000001</v>
      </c>
      <c r="H83" s="61">
        <f t="shared" si="83"/>
        <v>2000</v>
      </c>
      <c r="I83" s="61">
        <f t="shared" ref="I83:J83" si="84">(SUM(I88))</f>
        <v>2000</v>
      </c>
      <c r="J83" s="61">
        <f t="shared" si="84"/>
        <v>0</v>
      </c>
      <c r="K83" s="165">
        <f t="shared" si="77"/>
        <v>0</v>
      </c>
      <c r="L83" s="61">
        <f t="shared" ref="L83:O85" si="85">SUM(L84)</f>
        <v>0</v>
      </c>
      <c r="M83" s="61">
        <f t="shared" si="85"/>
        <v>0</v>
      </c>
      <c r="N83" s="61">
        <f t="shared" si="85"/>
        <v>0</v>
      </c>
      <c r="O83" s="61">
        <f t="shared" si="85"/>
        <v>0</v>
      </c>
    </row>
    <row r="84" spans="1:15" s="62" customFormat="1" x14ac:dyDescent="0.2">
      <c r="A84" s="59">
        <v>32</v>
      </c>
      <c r="B84" s="60" t="s">
        <v>29</v>
      </c>
      <c r="C84" s="61">
        <f t="shared" ref="C84:J85" si="86">(SUM(C85))</f>
        <v>0</v>
      </c>
      <c r="D84" s="61">
        <f t="shared" si="86"/>
        <v>0</v>
      </c>
      <c r="E84" s="61">
        <f t="shared" si="86"/>
        <v>0</v>
      </c>
      <c r="F84" s="61">
        <f t="shared" si="86"/>
        <v>0</v>
      </c>
      <c r="G84" s="61">
        <f t="shared" si="86"/>
        <v>0</v>
      </c>
      <c r="H84" s="61">
        <f t="shared" si="86"/>
        <v>0</v>
      </c>
      <c r="I84" s="61">
        <f t="shared" si="86"/>
        <v>0</v>
      </c>
      <c r="J84" s="61">
        <f t="shared" si="86"/>
        <v>0</v>
      </c>
      <c r="K84" s="165">
        <v>0</v>
      </c>
      <c r="L84" s="61">
        <f t="shared" si="85"/>
        <v>0</v>
      </c>
      <c r="M84" s="61">
        <f t="shared" si="85"/>
        <v>0</v>
      </c>
      <c r="N84" s="61">
        <f t="shared" si="85"/>
        <v>0</v>
      </c>
      <c r="O84" s="61">
        <f t="shared" si="85"/>
        <v>0</v>
      </c>
    </row>
    <row r="85" spans="1:15" s="62" customFormat="1" x14ac:dyDescent="0.2">
      <c r="A85" s="59">
        <v>323</v>
      </c>
      <c r="B85" s="60" t="s">
        <v>96</v>
      </c>
      <c r="C85" s="61">
        <f t="shared" si="86"/>
        <v>0</v>
      </c>
      <c r="D85" s="61">
        <f t="shared" si="86"/>
        <v>0</v>
      </c>
      <c r="E85" s="61">
        <f t="shared" si="86"/>
        <v>0</v>
      </c>
      <c r="F85" s="61">
        <f t="shared" si="86"/>
        <v>0</v>
      </c>
      <c r="G85" s="61">
        <f t="shared" si="86"/>
        <v>0</v>
      </c>
      <c r="H85" s="61">
        <f t="shared" si="86"/>
        <v>0</v>
      </c>
      <c r="I85" s="61">
        <f t="shared" si="86"/>
        <v>0</v>
      </c>
      <c r="J85" s="61">
        <f t="shared" si="86"/>
        <v>0</v>
      </c>
      <c r="K85" s="165">
        <v>0</v>
      </c>
      <c r="L85" s="61">
        <f t="shared" si="85"/>
        <v>0</v>
      </c>
      <c r="M85" s="61">
        <f t="shared" si="85"/>
        <v>0</v>
      </c>
      <c r="N85" s="61">
        <f t="shared" si="85"/>
        <v>0</v>
      </c>
      <c r="O85" s="61">
        <f t="shared" si="85"/>
        <v>0</v>
      </c>
    </row>
    <row r="86" spans="1:15" s="62" customFormat="1" x14ac:dyDescent="0.2">
      <c r="A86" s="63">
        <v>3237</v>
      </c>
      <c r="B86" s="64" t="s">
        <v>150</v>
      </c>
      <c r="C86" s="65">
        <f>(D86)</f>
        <v>0</v>
      </c>
      <c r="D86" s="65">
        <v>0</v>
      </c>
      <c r="E86" s="65">
        <v>0</v>
      </c>
      <c r="F86" s="65">
        <v>0</v>
      </c>
      <c r="G86" s="65">
        <v>0</v>
      </c>
      <c r="H86" s="65">
        <v>0</v>
      </c>
      <c r="I86" s="65">
        <v>0</v>
      </c>
      <c r="J86" s="65">
        <v>0</v>
      </c>
      <c r="K86" s="165">
        <v>0</v>
      </c>
      <c r="L86" s="65"/>
      <c r="M86" s="65"/>
      <c r="N86" s="65"/>
      <c r="O86" s="65"/>
    </row>
    <row r="87" spans="1:15" s="62" customFormat="1" x14ac:dyDescent="0.2">
      <c r="A87" s="63">
        <v>329</v>
      </c>
      <c r="B87" s="64" t="s">
        <v>151</v>
      </c>
      <c r="C87" s="61">
        <v>663.61</v>
      </c>
      <c r="D87" s="61">
        <f t="shared" ref="D87:J87" si="87">(SUM(D88))</f>
        <v>1990.8421262193906</v>
      </c>
      <c r="E87" s="61">
        <f t="shared" si="87"/>
        <v>265.44561682925212</v>
      </c>
      <c r="F87" s="61">
        <f t="shared" si="87"/>
        <v>1175.6300000000001</v>
      </c>
      <c r="G87" s="61">
        <f t="shared" si="87"/>
        <v>1175.6300000000001</v>
      </c>
      <c r="H87" s="61">
        <f t="shared" si="87"/>
        <v>2000</v>
      </c>
      <c r="I87" s="61">
        <f t="shared" si="87"/>
        <v>2000</v>
      </c>
      <c r="J87" s="61">
        <f t="shared" si="87"/>
        <v>0</v>
      </c>
      <c r="K87" s="165">
        <f t="shared" si="77"/>
        <v>0</v>
      </c>
      <c r="L87" s="65"/>
      <c r="M87" s="65"/>
      <c r="N87" s="65"/>
      <c r="O87" s="65"/>
    </row>
    <row r="88" spans="1:15" x14ac:dyDescent="0.2">
      <c r="A88" s="63">
        <v>3299</v>
      </c>
      <c r="B88" s="64" t="s">
        <v>151</v>
      </c>
      <c r="C88" s="65">
        <v>663.61</v>
      </c>
      <c r="D88" s="65">
        <v>1990.8421262193906</v>
      </c>
      <c r="E88" s="65">
        <v>265.44561682925212</v>
      </c>
      <c r="F88" s="65">
        <v>1175.6300000000001</v>
      </c>
      <c r="G88" s="65">
        <v>1175.6300000000001</v>
      </c>
      <c r="H88" s="201">
        <v>2000</v>
      </c>
      <c r="I88" s="201">
        <v>2000</v>
      </c>
      <c r="J88" s="201">
        <v>0</v>
      </c>
      <c r="K88" s="165">
        <f t="shared" si="77"/>
        <v>0</v>
      </c>
      <c r="L88" s="65"/>
      <c r="M88" s="65"/>
      <c r="N88" s="65"/>
      <c r="O88" s="65"/>
    </row>
    <row r="89" spans="1:15" ht="51" x14ac:dyDescent="0.2">
      <c r="A89" s="55" t="s">
        <v>179</v>
      </c>
      <c r="B89" s="56" t="s">
        <v>180</v>
      </c>
      <c r="C89" s="83">
        <f t="shared" ref="C89:F89" si="88">(SUM(C91))</f>
        <v>1831.48</v>
      </c>
      <c r="D89" s="57">
        <f t="shared" si="88"/>
        <v>256.95135709071604</v>
      </c>
      <c r="E89" s="57">
        <f t="shared" si="88"/>
        <v>530.89123365850423</v>
      </c>
      <c r="F89" s="57">
        <f t="shared" si="88"/>
        <v>530.89123365850423</v>
      </c>
      <c r="G89" s="57">
        <f t="shared" ref="G89:I89" si="89">(SUM(G91))</f>
        <v>530.89123365850423</v>
      </c>
      <c r="H89" s="57">
        <f t="shared" ref="H89" si="90">(SUM(H91))</f>
        <v>530.89123365850423</v>
      </c>
      <c r="I89" s="57">
        <f t="shared" si="89"/>
        <v>530.89123365850423</v>
      </c>
      <c r="J89" s="57">
        <f t="shared" ref="J89" si="91">(SUM(J91))</f>
        <v>0</v>
      </c>
      <c r="K89" s="165">
        <f t="shared" si="77"/>
        <v>0</v>
      </c>
      <c r="L89" s="57">
        <f t="shared" ref="L89:O89" si="92">SUM(L91)</f>
        <v>0</v>
      </c>
      <c r="M89" s="57">
        <f t="shared" si="92"/>
        <v>0</v>
      </c>
      <c r="N89" s="57">
        <f t="shared" si="92"/>
        <v>0</v>
      </c>
      <c r="O89" s="57">
        <f t="shared" si="92"/>
        <v>0</v>
      </c>
    </row>
    <row r="90" spans="1:15" x14ac:dyDescent="0.2">
      <c r="A90" s="58" t="s">
        <v>175</v>
      </c>
      <c r="B90" s="56" t="s">
        <v>43</v>
      </c>
      <c r="C90" s="57">
        <v>0</v>
      </c>
      <c r="D90" s="57">
        <v>0</v>
      </c>
      <c r="E90" s="57">
        <v>0</v>
      </c>
      <c r="F90" s="57">
        <v>0</v>
      </c>
      <c r="G90" s="57">
        <v>0</v>
      </c>
      <c r="H90" s="57">
        <v>0</v>
      </c>
      <c r="I90" s="57">
        <v>0</v>
      </c>
      <c r="J90" s="57">
        <v>0</v>
      </c>
      <c r="K90" s="165">
        <v>0</v>
      </c>
      <c r="L90" s="57"/>
      <c r="M90" s="57"/>
      <c r="N90" s="57"/>
      <c r="O90" s="57"/>
    </row>
    <row r="91" spans="1:15" x14ac:dyDescent="0.2">
      <c r="A91" s="59">
        <v>3</v>
      </c>
      <c r="B91" s="60" t="s">
        <v>21</v>
      </c>
      <c r="C91" s="61">
        <f t="shared" ref="C91:J92" si="93">(SUM(C92))</f>
        <v>1831.48</v>
      </c>
      <c r="D91" s="61">
        <f t="shared" si="93"/>
        <v>256.95135709071604</v>
      </c>
      <c r="E91" s="61">
        <f t="shared" si="93"/>
        <v>530.89123365850423</v>
      </c>
      <c r="F91" s="61">
        <f t="shared" si="93"/>
        <v>530.89123365850423</v>
      </c>
      <c r="G91" s="61">
        <f t="shared" si="93"/>
        <v>530.89123365850423</v>
      </c>
      <c r="H91" s="61">
        <f t="shared" si="93"/>
        <v>530.89123365850423</v>
      </c>
      <c r="I91" s="61">
        <f t="shared" si="93"/>
        <v>530.89123365850423</v>
      </c>
      <c r="J91" s="61">
        <f t="shared" si="93"/>
        <v>0</v>
      </c>
      <c r="K91" s="165">
        <f t="shared" si="77"/>
        <v>0</v>
      </c>
      <c r="L91" s="61">
        <f t="shared" ref="L91:O92" si="94">SUM(L92)</f>
        <v>0</v>
      </c>
      <c r="M91" s="61">
        <f t="shared" si="94"/>
        <v>0</v>
      </c>
      <c r="N91" s="61">
        <f t="shared" si="94"/>
        <v>0</v>
      </c>
      <c r="O91" s="61">
        <f t="shared" si="94"/>
        <v>0</v>
      </c>
    </row>
    <row r="92" spans="1:15" s="62" customFormat="1" x14ac:dyDescent="0.2">
      <c r="A92" s="59">
        <v>32</v>
      </c>
      <c r="B92" s="60" t="s">
        <v>29</v>
      </c>
      <c r="C92" s="61">
        <f t="shared" si="93"/>
        <v>1831.48</v>
      </c>
      <c r="D92" s="61">
        <f t="shared" si="93"/>
        <v>256.95135709071604</v>
      </c>
      <c r="E92" s="61">
        <f t="shared" si="93"/>
        <v>530.89123365850423</v>
      </c>
      <c r="F92" s="61">
        <f t="shared" si="93"/>
        <v>530.89123365850423</v>
      </c>
      <c r="G92" s="61">
        <f t="shared" si="93"/>
        <v>530.89123365850423</v>
      </c>
      <c r="H92" s="61">
        <f t="shared" si="93"/>
        <v>530.89123365850423</v>
      </c>
      <c r="I92" s="61">
        <f t="shared" si="93"/>
        <v>530.89123365850423</v>
      </c>
      <c r="J92" s="61">
        <f t="shared" si="93"/>
        <v>0</v>
      </c>
      <c r="K92" s="165">
        <f t="shared" si="77"/>
        <v>0</v>
      </c>
      <c r="L92" s="61">
        <f t="shared" si="94"/>
        <v>0</v>
      </c>
      <c r="M92" s="61">
        <f t="shared" si="94"/>
        <v>0</v>
      </c>
      <c r="N92" s="61">
        <f t="shared" si="94"/>
        <v>0</v>
      </c>
      <c r="O92" s="61">
        <f t="shared" si="94"/>
        <v>0</v>
      </c>
    </row>
    <row r="93" spans="1:15" s="62" customFormat="1" ht="25.5" x14ac:dyDescent="0.2">
      <c r="A93" s="59">
        <v>329</v>
      </c>
      <c r="B93" s="60" t="s">
        <v>151</v>
      </c>
      <c r="C93" s="61">
        <f t="shared" ref="C93:F93" si="95">(SUM(C94+C95))</f>
        <v>1831.48</v>
      </c>
      <c r="D93" s="61">
        <f t="shared" si="95"/>
        <v>256.95135709071604</v>
      </c>
      <c r="E93" s="61">
        <f t="shared" si="95"/>
        <v>530.89123365850423</v>
      </c>
      <c r="F93" s="61">
        <f t="shared" si="95"/>
        <v>530.89123365850423</v>
      </c>
      <c r="G93" s="61">
        <f t="shared" ref="G93:I93" si="96">(SUM(G94+G95))</f>
        <v>530.89123365850423</v>
      </c>
      <c r="H93" s="61">
        <f t="shared" ref="H93" si="97">(SUM(H94+H95))</f>
        <v>530.89123365850423</v>
      </c>
      <c r="I93" s="61">
        <f t="shared" si="96"/>
        <v>530.89123365850423</v>
      </c>
      <c r="J93" s="61">
        <f t="shared" ref="J93" si="98">(SUM(J94+J95))</f>
        <v>0</v>
      </c>
      <c r="K93" s="165">
        <f t="shared" si="77"/>
        <v>0</v>
      </c>
      <c r="L93" s="61">
        <f t="shared" ref="L93:O93" si="99">SUM(L94+L95)</f>
        <v>0</v>
      </c>
      <c r="M93" s="61">
        <f t="shared" si="99"/>
        <v>0</v>
      </c>
      <c r="N93" s="61">
        <f t="shared" si="99"/>
        <v>0</v>
      </c>
      <c r="O93" s="61">
        <f t="shared" si="99"/>
        <v>0</v>
      </c>
    </row>
    <row r="94" spans="1:15" s="62" customFormat="1" ht="25.5" x14ac:dyDescent="0.2">
      <c r="A94" s="63">
        <v>3291</v>
      </c>
      <c r="B94" s="64" t="s">
        <v>181</v>
      </c>
      <c r="C94" s="65">
        <v>447.54</v>
      </c>
      <c r="D94" s="65">
        <v>185.81193178047647</v>
      </c>
      <c r="E94" s="65">
        <v>265.44561682925212</v>
      </c>
      <c r="F94" s="65">
        <v>265.44561682925212</v>
      </c>
      <c r="G94" s="65">
        <v>265.44561682925212</v>
      </c>
      <c r="H94" s="65">
        <v>265.44561682925212</v>
      </c>
      <c r="I94" s="65">
        <v>265.44561682925212</v>
      </c>
      <c r="J94" s="65">
        <v>0</v>
      </c>
      <c r="K94" s="165">
        <f t="shared" si="77"/>
        <v>0</v>
      </c>
      <c r="L94" s="65"/>
      <c r="M94" s="65"/>
      <c r="N94" s="65"/>
      <c r="O94" s="65"/>
    </row>
    <row r="95" spans="1:15" x14ac:dyDescent="0.2">
      <c r="A95" s="63">
        <v>3299</v>
      </c>
      <c r="B95" s="64" t="s">
        <v>151</v>
      </c>
      <c r="C95" s="65">
        <v>1383.94</v>
      </c>
      <c r="D95" s="65">
        <v>71.13942531023956</v>
      </c>
      <c r="E95" s="65">
        <v>265.44561682925212</v>
      </c>
      <c r="F95" s="65">
        <v>265.44561682925212</v>
      </c>
      <c r="G95" s="65">
        <v>265.44561682925212</v>
      </c>
      <c r="H95" s="65">
        <v>265.44561682925212</v>
      </c>
      <c r="I95" s="65">
        <v>265.44561682925212</v>
      </c>
      <c r="J95" s="65">
        <v>0</v>
      </c>
      <c r="K95" s="165">
        <f t="shared" si="77"/>
        <v>0</v>
      </c>
      <c r="L95" s="65"/>
      <c r="M95" s="65"/>
      <c r="N95" s="65"/>
      <c r="O95" s="65"/>
    </row>
    <row r="96" spans="1:15" ht="51" x14ac:dyDescent="0.2">
      <c r="A96" s="55" t="s">
        <v>182</v>
      </c>
      <c r="B96" s="56" t="s">
        <v>183</v>
      </c>
      <c r="C96" s="57">
        <f t="shared" ref="C96:F96" si="100">(SUM(C98))</f>
        <v>0</v>
      </c>
      <c r="D96" s="57">
        <f t="shared" si="100"/>
        <v>265.44561682925212</v>
      </c>
      <c r="E96" s="57">
        <f t="shared" si="100"/>
        <v>265.44561682925212</v>
      </c>
      <c r="F96" s="57">
        <f t="shared" si="100"/>
        <v>265.44561682925212</v>
      </c>
      <c r="G96" s="57">
        <f t="shared" ref="G96:I96" si="101">(SUM(G98))</f>
        <v>265.44561682925212</v>
      </c>
      <c r="H96" s="57">
        <f t="shared" ref="H96" si="102">(SUM(H98))</f>
        <v>100</v>
      </c>
      <c r="I96" s="57">
        <f t="shared" si="101"/>
        <v>100</v>
      </c>
      <c r="J96" s="57">
        <f t="shared" ref="J96" si="103">(SUM(J98))</f>
        <v>0</v>
      </c>
      <c r="K96" s="165">
        <f t="shared" si="77"/>
        <v>0</v>
      </c>
      <c r="L96" s="57">
        <f t="shared" ref="L96:O96" si="104">SUM(L98)</f>
        <v>0</v>
      </c>
      <c r="M96" s="57">
        <f t="shared" si="104"/>
        <v>0</v>
      </c>
      <c r="N96" s="57">
        <f t="shared" si="104"/>
        <v>0</v>
      </c>
      <c r="O96" s="57">
        <f t="shared" si="104"/>
        <v>0</v>
      </c>
    </row>
    <row r="97" spans="1:15" x14ac:dyDescent="0.2">
      <c r="A97" s="58" t="s">
        <v>175</v>
      </c>
      <c r="B97" s="56" t="s">
        <v>43</v>
      </c>
      <c r="C97" s="57">
        <v>0</v>
      </c>
      <c r="D97" s="57">
        <v>0</v>
      </c>
      <c r="E97" s="57">
        <v>0</v>
      </c>
      <c r="F97" s="57">
        <v>0</v>
      </c>
      <c r="G97" s="57">
        <v>0</v>
      </c>
      <c r="H97" s="57">
        <v>0</v>
      </c>
      <c r="I97" s="57">
        <v>0</v>
      </c>
      <c r="J97" s="57">
        <v>0</v>
      </c>
      <c r="K97" s="165">
        <v>0</v>
      </c>
      <c r="L97" s="57"/>
      <c r="M97" s="57"/>
      <c r="N97" s="57"/>
      <c r="O97" s="57"/>
    </row>
    <row r="98" spans="1:15" s="54" customFormat="1" x14ac:dyDescent="0.2">
      <c r="A98" s="59">
        <v>3</v>
      </c>
      <c r="B98" s="60" t="s">
        <v>21</v>
      </c>
      <c r="C98" s="61">
        <f>(SUM(C99))</f>
        <v>0</v>
      </c>
      <c r="D98" s="61">
        <f t="shared" ref="D98:H98" si="105">(SUM(D99+D104))</f>
        <v>265.44561682925212</v>
      </c>
      <c r="E98" s="61">
        <f t="shared" si="105"/>
        <v>265.44561682925212</v>
      </c>
      <c r="F98" s="61">
        <f t="shared" si="105"/>
        <v>265.44561682925212</v>
      </c>
      <c r="G98" s="61">
        <f t="shared" si="105"/>
        <v>265.44561682925212</v>
      </c>
      <c r="H98" s="61">
        <f t="shared" si="105"/>
        <v>100</v>
      </c>
      <c r="I98" s="61">
        <f t="shared" ref="I98:J98" si="106">(SUM(I99+I104))</f>
        <v>100</v>
      </c>
      <c r="J98" s="61">
        <f t="shared" si="106"/>
        <v>0</v>
      </c>
      <c r="K98" s="165">
        <f t="shared" si="77"/>
        <v>0</v>
      </c>
      <c r="L98" s="61">
        <f t="shared" ref="L98:N98" si="107">SUM(L99+L104)</f>
        <v>0</v>
      </c>
      <c r="M98" s="61">
        <f t="shared" si="107"/>
        <v>0</v>
      </c>
      <c r="N98" s="61">
        <f t="shared" si="107"/>
        <v>0</v>
      </c>
      <c r="O98" s="61">
        <f>SUM(O99+O104)</f>
        <v>0</v>
      </c>
    </row>
    <row r="99" spans="1:15" s="54" customFormat="1" x14ac:dyDescent="0.2">
      <c r="A99" s="59">
        <v>32</v>
      </c>
      <c r="B99" s="60" t="s">
        <v>29</v>
      </c>
      <c r="C99" s="61">
        <f>(SUM(C100:C104))</f>
        <v>0</v>
      </c>
      <c r="D99" s="61">
        <f t="shared" ref="D99:H99" si="108">(SUM(D100+D102))</f>
        <v>0</v>
      </c>
      <c r="E99" s="61">
        <f t="shared" si="108"/>
        <v>0</v>
      </c>
      <c r="F99" s="61">
        <f t="shared" si="108"/>
        <v>0</v>
      </c>
      <c r="G99" s="61">
        <f t="shared" si="108"/>
        <v>0</v>
      </c>
      <c r="H99" s="61">
        <f t="shared" si="108"/>
        <v>0</v>
      </c>
      <c r="I99" s="61">
        <f t="shared" ref="I99:J99" si="109">(SUM(I100+I102))</f>
        <v>0</v>
      </c>
      <c r="J99" s="61">
        <f t="shared" si="109"/>
        <v>0</v>
      </c>
      <c r="K99" s="165">
        <v>0</v>
      </c>
      <c r="L99" s="61">
        <f t="shared" ref="L99:N99" si="110">SUM(L100+L102)</f>
        <v>0</v>
      </c>
      <c r="M99" s="61">
        <f t="shared" si="110"/>
        <v>0</v>
      </c>
      <c r="N99" s="61">
        <f t="shared" si="110"/>
        <v>0</v>
      </c>
      <c r="O99" s="61">
        <f>SUM(O100+O102)</f>
        <v>0</v>
      </c>
    </row>
    <row r="100" spans="1:15" s="62" customFormat="1" x14ac:dyDescent="0.2">
      <c r="A100" s="59">
        <v>322</v>
      </c>
      <c r="B100" s="60" t="s">
        <v>141</v>
      </c>
      <c r="C100" s="61">
        <f t="shared" ref="C100:J100" si="111">(SUM(C101))</f>
        <v>0</v>
      </c>
      <c r="D100" s="61">
        <f t="shared" si="111"/>
        <v>0</v>
      </c>
      <c r="E100" s="61">
        <f t="shared" si="111"/>
        <v>0</v>
      </c>
      <c r="F100" s="61">
        <f t="shared" si="111"/>
        <v>0</v>
      </c>
      <c r="G100" s="61">
        <f t="shared" si="111"/>
        <v>0</v>
      </c>
      <c r="H100" s="61">
        <f t="shared" si="111"/>
        <v>0</v>
      </c>
      <c r="I100" s="61">
        <f t="shared" si="111"/>
        <v>0</v>
      </c>
      <c r="J100" s="61">
        <f t="shared" si="111"/>
        <v>0</v>
      </c>
      <c r="K100" s="165">
        <v>0</v>
      </c>
      <c r="L100" s="61">
        <f t="shared" ref="L100:O100" si="112">SUM(L101)</f>
        <v>0</v>
      </c>
      <c r="M100" s="61">
        <f t="shared" si="112"/>
        <v>0</v>
      </c>
      <c r="N100" s="61">
        <f t="shared" si="112"/>
        <v>0</v>
      </c>
      <c r="O100" s="61">
        <f t="shared" si="112"/>
        <v>0</v>
      </c>
    </row>
    <row r="101" spans="1:15" x14ac:dyDescent="0.2">
      <c r="A101" s="63">
        <v>3222</v>
      </c>
      <c r="B101" s="64" t="s">
        <v>91</v>
      </c>
      <c r="C101" s="65">
        <v>0</v>
      </c>
      <c r="D101" s="65">
        <v>0</v>
      </c>
      <c r="E101" s="65">
        <v>0</v>
      </c>
      <c r="F101" s="65">
        <v>0</v>
      </c>
      <c r="G101" s="65">
        <v>0</v>
      </c>
      <c r="H101" s="65">
        <v>0</v>
      </c>
      <c r="I101" s="65">
        <v>0</v>
      </c>
      <c r="J101" s="65">
        <v>0</v>
      </c>
      <c r="K101" s="165">
        <v>0</v>
      </c>
      <c r="L101" s="65"/>
      <c r="M101" s="65"/>
      <c r="N101" s="65"/>
      <c r="O101" s="65"/>
    </row>
    <row r="102" spans="1:15" s="62" customFormat="1" ht="25.5" x14ac:dyDescent="0.2">
      <c r="A102" s="59">
        <v>329</v>
      </c>
      <c r="B102" s="60" t="s">
        <v>151</v>
      </c>
      <c r="C102" s="61">
        <f t="shared" ref="C102:J102" si="113">(SUM(C103))</f>
        <v>0</v>
      </c>
      <c r="D102" s="61">
        <f t="shared" si="113"/>
        <v>0</v>
      </c>
      <c r="E102" s="61">
        <f t="shared" si="113"/>
        <v>0</v>
      </c>
      <c r="F102" s="61">
        <f t="shared" si="113"/>
        <v>0</v>
      </c>
      <c r="G102" s="61">
        <f t="shared" si="113"/>
        <v>0</v>
      </c>
      <c r="H102" s="61">
        <f t="shared" si="113"/>
        <v>0</v>
      </c>
      <c r="I102" s="61">
        <f t="shared" si="113"/>
        <v>0</v>
      </c>
      <c r="J102" s="61">
        <f t="shared" si="113"/>
        <v>0</v>
      </c>
      <c r="K102" s="165">
        <v>0</v>
      </c>
      <c r="L102" s="61">
        <f t="shared" ref="L102:O102" si="114">SUM(L103)</f>
        <v>0</v>
      </c>
      <c r="M102" s="61">
        <f t="shared" si="114"/>
        <v>0</v>
      </c>
      <c r="N102" s="61">
        <f t="shared" si="114"/>
        <v>0</v>
      </c>
      <c r="O102" s="61">
        <f t="shared" si="114"/>
        <v>0</v>
      </c>
    </row>
    <row r="103" spans="1:15" s="62" customFormat="1" x14ac:dyDescent="0.2">
      <c r="A103" s="63">
        <v>3299</v>
      </c>
      <c r="B103" s="64" t="s">
        <v>151</v>
      </c>
      <c r="C103" s="65">
        <v>0</v>
      </c>
      <c r="D103" s="65">
        <v>0</v>
      </c>
      <c r="E103" s="65">
        <v>0</v>
      </c>
      <c r="F103" s="65">
        <v>0</v>
      </c>
      <c r="G103" s="65">
        <v>0</v>
      </c>
      <c r="H103" s="65">
        <v>0</v>
      </c>
      <c r="I103" s="65">
        <v>0</v>
      </c>
      <c r="J103" s="65">
        <v>0</v>
      </c>
      <c r="K103" s="165">
        <v>0</v>
      </c>
      <c r="L103" s="65"/>
      <c r="M103" s="65"/>
      <c r="N103" s="65"/>
      <c r="O103" s="65"/>
    </row>
    <row r="104" spans="1:15" ht="25.5" x14ac:dyDescent="0.2">
      <c r="A104" s="59">
        <v>37</v>
      </c>
      <c r="B104" s="64" t="s">
        <v>158</v>
      </c>
      <c r="C104" s="61">
        <f t="shared" ref="C104:J104" si="115">(SUM(C105))</f>
        <v>0</v>
      </c>
      <c r="D104" s="61">
        <f t="shared" si="115"/>
        <v>265.44561682925212</v>
      </c>
      <c r="E104" s="61">
        <f t="shared" si="115"/>
        <v>265.44561682925212</v>
      </c>
      <c r="F104" s="61">
        <f t="shared" si="115"/>
        <v>265.44561682925212</v>
      </c>
      <c r="G104" s="61">
        <f t="shared" si="115"/>
        <v>265.44561682925212</v>
      </c>
      <c r="H104" s="61">
        <f t="shared" si="115"/>
        <v>100</v>
      </c>
      <c r="I104" s="61">
        <f t="shared" si="115"/>
        <v>100</v>
      </c>
      <c r="J104" s="61">
        <f t="shared" si="115"/>
        <v>0</v>
      </c>
      <c r="K104" s="165">
        <f t="shared" si="77"/>
        <v>0</v>
      </c>
      <c r="L104" s="61">
        <f t="shared" ref="L104:O105" si="116">SUM(L105)</f>
        <v>0</v>
      </c>
      <c r="M104" s="61">
        <f t="shared" si="116"/>
        <v>0</v>
      </c>
      <c r="N104" s="61">
        <f t="shared" si="116"/>
        <v>0</v>
      </c>
      <c r="O104" s="61">
        <f t="shared" si="116"/>
        <v>0</v>
      </c>
    </row>
    <row r="105" spans="1:15" s="62" customFormat="1" ht="25.5" x14ac:dyDescent="0.2">
      <c r="A105" s="59">
        <v>372</v>
      </c>
      <c r="B105" s="64" t="s">
        <v>159</v>
      </c>
      <c r="C105" s="61">
        <v>0</v>
      </c>
      <c r="D105" s="61">
        <f t="shared" ref="D105:J105" si="117">(SUM(D106))</f>
        <v>265.44561682925212</v>
      </c>
      <c r="E105" s="61">
        <f t="shared" si="117"/>
        <v>265.44561682925212</v>
      </c>
      <c r="F105" s="61">
        <f t="shared" si="117"/>
        <v>265.44561682925212</v>
      </c>
      <c r="G105" s="61">
        <f t="shared" si="117"/>
        <v>265.44561682925212</v>
      </c>
      <c r="H105" s="61">
        <f t="shared" si="117"/>
        <v>100</v>
      </c>
      <c r="I105" s="61">
        <f t="shared" si="117"/>
        <v>100</v>
      </c>
      <c r="J105" s="61">
        <f t="shared" si="117"/>
        <v>0</v>
      </c>
      <c r="K105" s="165">
        <f t="shared" si="77"/>
        <v>0</v>
      </c>
      <c r="L105" s="61">
        <f t="shared" si="116"/>
        <v>0</v>
      </c>
      <c r="M105" s="61">
        <f t="shared" si="116"/>
        <v>0</v>
      </c>
      <c r="N105" s="61">
        <f t="shared" si="116"/>
        <v>0</v>
      </c>
      <c r="O105" s="61">
        <f t="shared" si="116"/>
        <v>0</v>
      </c>
    </row>
    <row r="106" spans="1:15" ht="25.5" x14ac:dyDescent="0.2">
      <c r="A106" s="63">
        <v>3722</v>
      </c>
      <c r="B106" s="64" t="s">
        <v>184</v>
      </c>
      <c r="C106" s="201">
        <v>0</v>
      </c>
      <c r="D106" s="65">
        <v>265.44561682925212</v>
      </c>
      <c r="E106" s="65">
        <v>265.44561682925212</v>
      </c>
      <c r="F106" s="65">
        <v>265.44561682925212</v>
      </c>
      <c r="G106" s="65">
        <v>265.44561682925212</v>
      </c>
      <c r="H106" s="65">
        <v>100</v>
      </c>
      <c r="I106" s="65">
        <v>100</v>
      </c>
      <c r="J106" s="65">
        <v>0</v>
      </c>
      <c r="K106" s="165">
        <f t="shared" si="77"/>
        <v>0</v>
      </c>
      <c r="L106" s="65"/>
      <c r="M106" s="65"/>
      <c r="N106" s="65"/>
      <c r="O106" s="65"/>
    </row>
    <row r="107" spans="1:15" ht="51" x14ac:dyDescent="0.2">
      <c r="A107" s="55" t="s">
        <v>311</v>
      </c>
      <c r="B107" s="56" t="s">
        <v>312</v>
      </c>
      <c r="C107" s="57">
        <f t="shared" ref="C107:F107" si="118">(SUM(C109))</f>
        <v>0</v>
      </c>
      <c r="D107" s="57">
        <f t="shared" si="118"/>
        <v>530.89123365850423</v>
      </c>
      <c r="E107" s="57">
        <f t="shared" si="118"/>
        <v>0</v>
      </c>
      <c r="F107" s="57">
        <f t="shared" si="118"/>
        <v>0</v>
      </c>
      <c r="G107" s="57">
        <f t="shared" ref="G107:I107" si="119">(SUM(G109))</f>
        <v>0</v>
      </c>
      <c r="H107" s="57">
        <f t="shared" ref="H107" si="120">(SUM(H109))</f>
        <v>85</v>
      </c>
      <c r="I107" s="57">
        <f t="shared" si="119"/>
        <v>85</v>
      </c>
      <c r="J107" s="57">
        <f t="shared" ref="J107" si="121">(SUM(J109))</f>
        <v>0</v>
      </c>
      <c r="K107" s="165">
        <f t="shared" si="77"/>
        <v>0</v>
      </c>
      <c r="L107" s="57">
        <f t="shared" ref="L107:O107" si="122">SUM(L109)</f>
        <v>0</v>
      </c>
      <c r="M107" s="57">
        <f t="shared" si="122"/>
        <v>0</v>
      </c>
      <c r="N107" s="57">
        <f t="shared" si="122"/>
        <v>0</v>
      </c>
      <c r="O107" s="57">
        <f t="shared" si="122"/>
        <v>0</v>
      </c>
    </row>
    <row r="108" spans="1:15" x14ac:dyDescent="0.2">
      <c r="A108" s="58" t="s">
        <v>175</v>
      </c>
      <c r="B108" s="56" t="s">
        <v>43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165">
        <v>0</v>
      </c>
      <c r="L108" s="57"/>
      <c r="M108" s="57"/>
      <c r="N108" s="57"/>
      <c r="O108" s="57"/>
    </row>
    <row r="109" spans="1:15" x14ac:dyDescent="0.2">
      <c r="A109" s="59">
        <v>3</v>
      </c>
      <c r="B109" s="60" t="s">
        <v>21</v>
      </c>
      <c r="C109" s="61">
        <f t="shared" ref="C109:J110" si="123">(SUM(C110))</f>
        <v>0</v>
      </c>
      <c r="D109" s="61">
        <f t="shared" si="123"/>
        <v>530.89123365850423</v>
      </c>
      <c r="E109" s="61">
        <f t="shared" si="123"/>
        <v>0</v>
      </c>
      <c r="F109" s="61">
        <f t="shared" si="123"/>
        <v>0</v>
      </c>
      <c r="G109" s="61">
        <f t="shared" si="123"/>
        <v>0</v>
      </c>
      <c r="H109" s="61">
        <f t="shared" si="123"/>
        <v>85</v>
      </c>
      <c r="I109" s="61">
        <f t="shared" si="123"/>
        <v>85</v>
      </c>
      <c r="J109" s="61">
        <f t="shared" si="123"/>
        <v>0</v>
      </c>
      <c r="K109" s="165">
        <f t="shared" si="77"/>
        <v>0</v>
      </c>
      <c r="L109" s="61">
        <f t="shared" ref="L109:O111" si="124">SUM(L110)</f>
        <v>0</v>
      </c>
      <c r="M109" s="61">
        <f t="shared" si="124"/>
        <v>0</v>
      </c>
      <c r="N109" s="61">
        <f t="shared" si="124"/>
        <v>0</v>
      </c>
      <c r="O109" s="61">
        <f t="shared" si="124"/>
        <v>0</v>
      </c>
    </row>
    <row r="110" spans="1:15" x14ac:dyDescent="0.2">
      <c r="A110" s="59">
        <v>32</v>
      </c>
      <c r="B110" s="60" t="s">
        <v>29</v>
      </c>
      <c r="C110" s="61">
        <f t="shared" si="123"/>
        <v>0</v>
      </c>
      <c r="D110" s="61">
        <f t="shared" si="123"/>
        <v>530.89123365850423</v>
      </c>
      <c r="E110" s="61">
        <f t="shared" si="123"/>
        <v>0</v>
      </c>
      <c r="F110" s="61">
        <f t="shared" si="123"/>
        <v>0</v>
      </c>
      <c r="G110" s="61">
        <f t="shared" si="123"/>
        <v>0</v>
      </c>
      <c r="H110" s="61">
        <f t="shared" si="123"/>
        <v>85</v>
      </c>
      <c r="I110" s="61">
        <f t="shared" si="123"/>
        <v>85</v>
      </c>
      <c r="J110" s="61">
        <f t="shared" si="123"/>
        <v>0</v>
      </c>
      <c r="K110" s="165">
        <f t="shared" si="77"/>
        <v>0</v>
      </c>
      <c r="L110" s="61">
        <f t="shared" si="124"/>
        <v>0</v>
      </c>
      <c r="M110" s="61">
        <f t="shared" si="124"/>
        <v>0</v>
      </c>
      <c r="N110" s="61">
        <f t="shared" si="124"/>
        <v>0</v>
      </c>
      <c r="O110" s="61">
        <f t="shared" si="124"/>
        <v>0</v>
      </c>
    </row>
    <row r="111" spans="1:15" x14ac:dyDescent="0.2">
      <c r="A111" s="59">
        <v>3237</v>
      </c>
      <c r="B111" s="60" t="s">
        <v>150</v>
      </c>
      <c r="C111" s="61">
        <v>0</v>
      </c>
      <c r="D111" s="61">
        <f>(SUM(D112))</f>
        <v>530.89123365850423</v>
      </c>
      <c r="E111" s="61">
        <v>0</v>
      </c>
      <c r="F111" s="61">
        <v>0</v>
      </c>
      <c r="G111" s="61">
        <v>0</v>
      </c>
      <c r="H111" s="61">
        <v>85</v>
      </c>
      <c r="I111" s="61">
        <v>85</v>
      </c>
      <c r="J111" s="61">
        <v>0</v>
      </c>
      <c r="K111" s="165">
        <f t="shared" si="77"/>
        <v>0</v>
      </c>
      <c r="L111" s="61">
        <f t="shared" si="124"/>
        <v>0</v>
      </c>
      <c r="M111" s="61">
        <f t="shared" si="124"/>
        <v>0</v>
      </c>
      <c r="N111" s="61">
        <f t="shared" si="124"/>
        <v>0</v>
      </c>
      <c r="O111" s="61">
        <f t="shared" si="124"/>
        <v>0</v>
      </c>
    </row>
    <row r="112" spans="1:15" s="62" customFormat="1" ht="51" x14ac:dyDescent="0.2">
      <c r="A112" s="55" t="s">
        <v>185</v>
      </c>
      <c r="B112" s="56" t="s">
        <v>186</v>
      </c>
      <c r="C112" s="57">
        <f t="shared" ref="C112:F112" si="125">(SUM(C114))</f>
        <v>0</v>
      </c>
      <c r="D112" s="57">
        <f t="shared" si="125"/>
        <v>530.89123365850423</v>
      </c>
      <c r="E112" s="57">
        <f t="shared" si="125"/>
        <v>530.89123365850423</v>
      </c>
      <c r="F112" s="57">
        <f t="shared" si="125"/>
        <v>531</v>
      </c>
      <c r="G112" s="57">
        <f t="shared" ref="G112:I112" si="126">(SUM(G114))</f>
        <v>531</v>
      </c>
      <c r="H112" s="57">
        <f t="shared" ref="H112" si="127">(SUM(H114))</f>
        <v>531</v>
      </c>
      <c r="I112" s="57">
        <f t="shared" si="126"/>
        <v>531</v>
      </c>
      <c r="J112" s="57">
        <f t="shared" ref="J112" si="128">(SUM(J114))</f>
        <v>0</v>
      </c>
      <c r="K112" s="165">
        <f t="shared" si="77"/>
        <v>0</v>
      </c>
      <c r="L112" s="57">
        <f t="shared" ref="L112:O112" si="129">SUM(L114)</f>
        <v>0</v>
      </c>
      <c r="M112" s="57">
        <f t="shared" si="129"/>
        <v>0</v>
      </c>
      <c r="N112" s="57">
        <f t="shared" si="129"/>
        <v>0</v>
      </c>
      <c r="O112" s="57">
        <f t="shared" si="129"/>
        <v>0</v>
      </c>
    </row>
    <row r="113" spans="1:15" s="62" customFormat="1" x14ac:dyDescent="0.2">
      <c r="A113" s="58" t="s">
        <v>175</v>
      </c>
      <c r="B113" s="56" t="s">
        <v>43</v>
      </c>
      <c r="C113" s="57">
        <v>0</v>
      </c>
      <c r="D113" s="57">
        <v>0</v>
      </c>
      <c r="E113" s="57">
        <v>0</v>
      </c>
      <c r="F113" s="57">
        <v>0</v>
      </c>
      <c r="G113" s="57">
        <v>0</v>
      </c>
      <c r="H113" s="57">
        <v>0</v>
      </c>
      <c r="I113" s="57">
        <v>0</v>
      </c>
      <c r="J113" s="57">
        <v>0</v>
      </c>
      <c r="K113" s="165">
        <v>0</v>
      </c>
      <c r="L113" s="57"/>
      <c r="M113" s="57"/>
      <c r="N113" s="57"/>
      <c r="O113" s="57"/>
    </row>
    <row r="114" spans="1:15" x14ac:dyDescent="0.2">
      <c r="A114" s="59">
        <v>3</v>
      </c>
      <c r="B114" s="60" t="s">
        <v>21</v>
      </c>
      <c r="C114" s="61">
        <f t="shared" ref="C114:J115" si="130">(SUM(C115))</f>
        <v>0</v>
      </c>
      <c r="D114" s="61">
        <f t="shared" si="130"/>
        <v>530.89123365850423</v>
      </c>
      <c r="E114" s="61">
        <f t="shared" si="130"/>
        <v>530.89123365850423</v>
      </c>
      <c r="F114" s="61">
        <f t="shared" si="130"/>
        <v>531</v>
      </c>
      <c r="G114" s="61">
        <f t="shared" si="130"/>
        <v>531</v>
      </c>
      <c r="H114" s="61">
        <f t="shared" si="130"/>
        <v>531</v>
      </c>
      <c r="I114" s="61">
        <f t="shared" si="130"/>
        <v>531</v>
      </c>
      <c r="J114" s="61">
        <f t="shared" si="130"/>
        <v>0</v>
      </c>
      <c r="K114" s="165">
        <f t="shared" si="77"/>
        <v>0</v>
      </c>
      <c r="L114" s="61">
        <f t="shared" ref="L114:O116" si="131">SUM(L115)</f>
        <v>0</v>
      </c>
      <c r="M114" s="61">
        <f t="shared" si="131"/>
        <v>0</v>
      </c>
      <c r="N114" s="61">
        <f t="shared" si="131"/>
        <v>0</v>
      </c>
      <c r="O114" s="61">
        <f t="shared" si="131"/>
        <v>0</v>
      </c>
    </row>
    <row r="115" spans="1:15" x14ac:dyDescent="0.2">
      <c r="A115" s="59">
        <v>32</v>
      </c>
      <c r="B115" s="60" t="s">
        <v>29</v>
      </c>
      <c r="C115" s="61">
        <f t="shared" si="130"/>
        <v>0</v>
      </c>
      <c r="D115" s="61">
        <f t="shared" si="130"/>
        <v>530.89123365850423</v>
      </c>
      <c r="E115" s="61">
        <f t="shared" si="130"/>
        <v>530.89123365850423</v>
      </c>
      <c r="F115" s="61">
        <f t="shared" si="130"/>
        <v>531</v>
      </c>
      <c r="G115" s="61">
        <f t="shared" si="130"/>
        <v>531</v>
      </c>
      <c r="H115" s="61">
        <f t="shared" si="130"/>
        <v>531</v>
      </c>
      <c r="I115" s="61">
        <f t="shared" si="130"/>
        <v>531</v>
      </c>
      <c r="J115" s="61">
        <f t="shared" si="130"/>
        <v>0</v>
      </c>
      <c r="K115" s="165">
        <f t="shared" si="77"/>
        <v>0</v>
      </c>
      <c r="L115" s="61">
        <f t="shared" si="131"/>
        <v>0</v>
      </c>
      <c r="M115" s="61">
        <f t="shared" si="131"/>
        <v>0</v>
      </c>
      <c r="N115" s="61">
        <f t="shared" si="131"/>
        <v>0</v>
      </c>
      <c r="O115" s="61">
        <f t="shared" si="131"/>
        <v>0</v>
      </c>
    </row>
    <row r="116" spans="1:15" x14ac:dyDescent="0.2">
      <c r="A116" s="59">
        <v>323</v>
      </c>
      <c r="B116" s="60" t="s">
        <v>96</v>
      </c>
      <c r="C116" s="61">
        <v>0</v>
      </c>
      <c r="D116" s="61">
        <f t="shared" ref="D116:J116" si="132">(SUM(D117))</f>
        <v>530.89123365850423</v>
      </c>
      <c r="E116" s="61">
        <f t="shared" si="132"/>
        <v>530.89123365850423</v>
      </c>
      <c r="F116" s="61">
        <f t="shared" si="132"/>
        <v>531</v>
      </c>
      <c r="G116" s="61">
        <f t="shared" si="132"/>
        <v>531</v>
      </c>
      <c r="H116" s="61">
        <f t="shared" si="132"/>
        <v>531</v>
      </c>
      <c r="I116" s="61">
        <f t="shared" si="132"/>
        <v>531</v>
      </c>
      <c r="J116" s="61">
        <f t="shared" si="132"/>
        <v>0</v>
      </c>
      <c r="K116" s="165">
        <f t="shared" si="77"/>
        <v>0</v>
      </c>
      <c r="L116" s="61">
        <f t="shared" si="131"/>
        <v>0</v>
      </c>
      <c r="M116" s="61">
        <f t="shared" si="131"/>
        <v>0</v>
      </c>
      <c r="N116" s="61">
        <f t="shared" si="131"/>
        <v>0</v>
      </c>
      <c r="O116" s="61">
        <f t="shared" si="131"/>
        <v>0</v>
      </c>
    </row>
    <row r="117" spans="1:15" s="54" customFormat="1" x14ac:dyDescent="0.2">
      <c r="A117" s="63">
        <v>3237</v>
      </c>
      <c r="B117" s="64" t="s">
        <v>150</v>
      </c>
      <c r="C117" s="65">
        <v>0</v>
      </c>
      <c r="D117" s="65">
        <v>530.89123365850423</v>
      </c>
      <c r="E117" s="65">
        <v>530.89123365850423</v>
      </c>
      <c r="F117" s="156">
        <v>531</v>
      </c>
      <c r="G117" s="187">
        <v>531</v>
      </c>
      <c r="H117" s="187">
        <v>531</v>
      </c>
      <c r="I117" s="187">
        <v>531</v>
      </c>
      <c r="J117" s="187">
        <v>0</v>
      </c>
      <c r="K117" s="165">
        <f t="shared" si="77"/>
        <v>0</v>
      </c>
      <c r="L117" s="65"/>
      <c r="M117" s="65"/>
      <c r="N117" s="65"/>
      <c r="O117" s="65"/>
    </row>
    <row r="118" spans="1:15" s="54" customFormat="1" ht="51" x14ac:dyDescent="0.2">
      <c r="A118" s="78" t="s">
        <v>285</v>
      </c>
      <c r="B118" s="56" t="s">
        <v>284</v>
      </c>
      <c r="C118" s="83">
        <f t="shared" ref="C118:F118" si="133">(SUM(C120))</f>
        <v>903.03</v>
      </c>
      <c r="D118" s="57">
        <f t="shared" si="133"/>
        <v>929.05965890238235</v>
      </c>
      <c r="E118" s="57">
        <f t="shared" si="133"/>
        <v>1327.2280841462605</v>
      </c>
      <c r="F118" s="57">
        <f t="shared" si="133"/>
        <v>2832.7228084146259</v>
      </c>
      <c r="G118" s="57">
        <f t="shared" ref="G118:I118" si="134">(SUM(G120))</f>
        <v>2832.7228084146259</v>
      </c>
      <c r="H118" s="57">
        <f t="shared" ref="H118" si="135">(SUM(H120))</f>
        <v>3720</v>
      </c>
      <c r="I118" s="57">
        <f t="shared" si="134"/>
        <v>3720</v>
      </c>
      <c r="J118" s="57">
        <f t="shared" ref="J118" si="136">(SUM(J120))</f>
        <v>3018.04</v>
      </c>
      <c r="K118" s="165">
        <f t="shared" si="77"/>
        <v>81.130107526881716</v>
      </c>
      <c r="L118" s="57">
        <f t="shared" ref="L118:O118" si="137">SUM(L120)</f>
        <v>0</v>
      </c>
      <c r="M118" s="57">
        <f t="shared" si="137"/>
        <v>0</v>
      </c>
      <c r="N118" s="57">
        <f t="shared" si="137"/>
        <v>0</v>
      </c>
      <c r="O118" s="57">
        <f t="shared" si="137"/>
        <v>0</v>
      </c>
    </row>
    <row r="119" spans="1:15" s="54" customFormat="1" x14ac:dyDescent="0.2">
      <c r="A119" s="58" t="s">
        <v>175</v>
      </c>
      <c r="B119" s="56" t="s">
        <v>43</v>
      </c>
      <c r="C119" s="57">
        <v>0</v>
      </c>
      <c r="D119" s="57">
        <v>0</v>
      </c>
      <c r="E119" s="57">
        <v>0</v>
      </c>
      <c r="F119" s="57">
        <v>0</v>
      </c>
      <c r="G119" s="57">
        <v>0</v>
      </c>
      <c r="H119" s="57">
        <v>0</v>
      </c>
      <c r="I119" s="57">
        <v>0</v>
      </c>
      <c r="J119" s="57">
        <v>0</v>
      </c>
      <c r="K119" s="165">
        <v>0</v>
      </c>
      <c r="L119" s="57"/>
      <c r="M119" s="57"/>
      <c r="N119" s="57"/>
      <c r="O119" s="57"/>
    </row>
    <row r="120" spans="1:15" x14ac:dyDescent="0.2">
      <c r="A120" s="59">
        <v>3</v>
      </c>
      <c r="B120" s="60" t="s">
        <v>21</v>
      </c>
      <c r="C120" s="61">
        <f t="shared" ref="C120:F120" si="138">(SUM(C121+C128))</f>
        <v>903.03</v>
      </c>
      <c r="D120" s="61">
        <f t="shared" si="138"/>
        <v>929.05965890238235</v>
      </c>
      <c r="E120" s="61">
        <f t="shared" si="138"/>
        <v>1327.2280841462605</v>
      </c>
      <c r="F120" s="61">
        <f t="shared" si="138"/>
        <v>2832.7228084146259</v>
      </c>
      <c r="G120" s="61">
        <f t="shared" ref="G120:I120" si="139">(SUM(G121+G128))</f>
        <v>2832.7228084146259</v>
      </c>
      <c r="H120" s="61">
        <f t="shared" ref="H120" si="140">(SUM(H121+H128))</f>
        <v>3720</v>
      </c>
      <c r="I120" s="61">
        <f t="shared" si="139"/>
        <v>3720</v>
      </c>
      <c r="J120" s="61">
        <f t="shared" ref="J120" si="141">(SUM(J121+J128))</f>
        <v>3018.04</v>
      </c>
      <c r="K120" s="165">
        <f t="shared" si="77"/>
        <v>81.130107526881716</v>
      </c>
      <c r="L120" s="61">
        <f>SUM(L121)</f>
        <v>0</v>
      </c>
      <c r="M120" s="61">
        <f>SUM(M121)</f>
        <v>0</v>
      </c>
      <c r="N120" s="61">
        <f>SUM(N121)</f>
        <v>0</v>
      </c>
      <c r="O120" s="61">
        <f>SUM(O121)</f>
        <v>0</v>
      </c>
    </row>
    <row r="121" spans="1:15" s="54" customFormat="1" x14ac:dyDescent="0.2">
      <c r="A121" s="59">
        <v>31</v>
      </c>
      <c r="B121" s="60" t="s">
        <v>22</v>
      </c>
      <c r="C121" s="61">
        <f t="shared" ref="C121:F121" si="142">(SUM(C122+C124+C126))</f>
        <v>858.03</v>
      </c>
      <c r="D121" s="61">
        <f t="shared" si="142"/>
        <v>836.15369301214412</v>
      </c>
      <c r="E121" s="61">
        <f t="shared" si="142"/>
        <v>1194.5052757316344</v>
      </c>
      <c r="F121" s="61">
        <f t="shared" si="142"/>
        <v>2700</v>
      </c>
      <c r="G121" s="61">
        <f t="shared" ref="G121:I121" si="143">(SUM(G122+G124+G126))</f>
        <v>2700</v>
      </c>
      <c r="H121" s="61">
        <f t="shared" ref="H121" si="144">(SUM(H122+H124+H126))</f>
        <v>3500</v>
      </c>
      <c r="I121" s="61">
        <f t="shared" si="143"/>
        <v>3500</v>
      </c>
      <c r="J121" s="61">
        <f t="shared" ref="J121" si="145">(SUM(J122+J124+J126))</f>
        <v>2815.96</v>
      </c>
      <c r="K121" s="165">
        <f t="shared" si="77"/>
        <v>80.456000000000003</v>
      </c>
      <c r="L121" s="61">
        <f t="shared" ref="L121:O121" si="146">SUM(L122+L124+L126)</f>
        <v>0</v>
      </c>
      <c r="M121" s="61">
        <f t="shared" si="146"/>
        <v>0</v>
      </c>
      <c r="N121" s="61">
        <f t="shared" si="146"/>
        <v>0</v>
      </c>
      <c r="O121" s="61">
        <f t="shared" si="146"/>
        <v>0</v>
      </c>
    </row>
    <row r="122" spans="1:15" s="54" customFormat="1" x14ac:dyDescent="0.2">
      <c r="A122" s="59">
        <v>311</v>
      </c>
      <c r="B122" s="60" t="s">
        <v>187</v>
      </c>
      <c r="C122" s="61">
        <f t="shared" ref="C122:J122" si="147">(SUM(C123))</f>
        <v>685.01</v>
      </c>
      <c r="D122" s="61">
        <f t="shared" si="147"/>
        <v>703.430884597518</v>
      </c>
      <c r="E122" s="61">
        <f t="shared" si="147"/>
        <v>1061.7824673170085</v>
      </c>
      <c r="F122" s="61">
        <f t="shared" si="147"/>
        <v>2500</v>
      </c>
      <c r="G122" s="61">
        <f t="shared" si="147"/>
        <v>2500</v>
      </c>
      <c r="H122" s="61">
        <f t="shared" si="147"/>
        <v>3000</v>
      </c>
      <c r="I122" s="61">
        <f t="shared" si="147"/>
        <v>3000</v>
      </c>
      <c r="J122" s="61">
        <f t="shared" si="147"/>
        <v>2238.6</v>
      </c>
      <c r="K122" s="165">
        <f t="shared" si="77"/>
        <v>74.62</v>
      </c>
      <c r="L122" s="61">
        <f t="shared" ref="L122:O122" si="148">SUM(L123)</f>
        <v>0</v>
      </c>
      <c r="M122" s="61">
        <f t="shared" si="148"/>
        <v>0</v>
      </c>
      <c r="N122" s="61">
        <f t="shared" si="148"/>
        <v>0</v>
      </c>
      <c r="O122" s="61">
        <f t="shared" si="148"/>
        <v>0</v>
      </c>
    </row>
    <row r="123" spans="1:15" x14ac:dyDescent="0.2">
      <c r="A123" s="63">
        <v>3111</v>
      </c>
      <c r="B123" s="64" t="s">
        <v>77</v>
      </c>
      <c r="C123" s="65">
        <v>685.01</v>
      </c>
      <c r="D123" s="65">
        <v>703.430884597518</v>
      </c>
      <c r="E123" s="65">
        <v>1061.7824673170085</v>
      </c>
      <c r="F123" s="65">
        <v>2500</v>
      </c>
      <c r="G123" s="65">
        <v>2500</v>
      </c>
      <c r="H123" s="201">
        <v>3000</v>
      </c>
      <c r="I123" s="201">
        <v>3000</v>
      </c>
      <c r="J123" s="201">
        <v>2238.6</v>
      </c>
      <c r="K123" s="165">
        <f t="shared" si="77"/>
        <v>74.62</v>
      </c>
      <c r="L123" s="65"/>
      <c r="M123" s="65"/>
      <c r="N123" s="65"/>
      <c r="O123" s="65"/>
    </row>
    <row r="124" spans="1:15" s="54" customFormat="1" x14ac:dyDescent="0.2">
      <c r="A124" s="59">
        <v>312</v>
      </c>
      <c r="B124" s="60" t="s">
        <v>82</v>
      </c>
      <c r="C124" s="61">
        <v>60</v>
      </c>
      <c r="D124" s="61">
        <f t="shared" ref="D124:J124" si="149">(SUM(D125))</f>
        <v>66.361404207313029</v>
      </c>
      <c r="E124" s="61">
        <f t="shared" si="149"/>
        <v>66.361404207313029</v>
      </c>
      <c r="F124" s="61">
        <f t="shared" si="149"/>
        <v>100</v>
      </c>
      <c r="G124" s="61">
        <f t="shared" si="149"/>
        <v>100</v>
      </c>
      <c r="H124" s="77">
        <f t="shared" si="149"/>
        <v>200</v>
      </c>
      <c r="I124" s="77">
        <f t="shared" si="149"/>
        <v>200</v>
      </c>
      <c r="J124" s="77">
        <f t="shared" si="149"/>
        <v>208</v>
      </c>
      <c r="K124" s="165">
        <f t="shared" si="77"/>
        <v>104</v>
      </c>
      <c r="L124" s="61">
        <f t="shared" ref="L124:O124" si="150">SUM(L125)</f>
        <v>0</v>
      </c>
      <c r="M124" s="61">
        <f t="shared" si="150"/>
        <v>0</v>
      </c>
      <c r="N124" s="61">
        <f t="shared" si="150"/>
        <v>0</v>
      </c>
      <c r="O124" s="61">
        <f t="shared" si="150"/>
        <v>0</v>
      </c>
    </row>
    <row r="125" spans="1:15" x14ac:dyDescent="0.2">
      <c r="A125" s="63">
        <v>3121</v>
      </c>
      <c r="B125" s="64" t="s">
        <v>82</v>
      </c>
      <c r="C125" s="65">
        <v>60</v>
      </c>
      <c r="D125" s="65">
        <v>66.361404207313029</v>
      </c>
      <c r="E125" s="65">
        <v>66.361404207313029</v>
      </c>
      <c r="F125" s="65">
        <v>100</v>
      </c>
      <c r="G125" s="65">
        <v>100</v>
      </c>
      <c r="H125" s="201">
        <v>200</v>
      </c>
      <c r="I125" s="201">
        <v>200</v>
      </c>
      <c r="J125" s="201">
        <v>208</v>
      </c>
      <c r="K125" s="165">
        <f t="shared" si="77"/>
        <v>104</v>
      </c>
      <c r="L125" s="65"/>
      <c r="M125" s="65"/>
      <c r="N125" s="65"/>
      <c r="O125" s="65"/>
    </row>
    <row r="126" spans="1:15" s="54" customFormat="1" x14ac:dyDescent="0.2">
      <c r="A126" s="71">
        <v>313</v>
      </c>
      <c r="B126" s="72" t="s">
        <v>83</v>
      </c>
      <c r="C126" s="73">
        <v>113.02</v>
      </c>
      <c r="D126" s="73">
        <f t="shared" ref="D126:J126" si="151">(SUM(D127))</f>
        <v>66.361404207313029</v>
      </c>
      <c r="E126" s="73">
        <f t="shared" si="151"/>
        <v>66.361404207313029</v>
      </c>
      <c r="F126" s="73">
        <f t="shared" si="151"/>
        <v>100</v>
      </c>
      <c r="G126" s="73">
        <f t="shared" si="151"/>
        <v>100</v>
      </c>
      <c r="H126" s="77">
        <f t="shared" si="151"/>
        <v>300</v>
      </c>
      <c r="I126" s="77">
        <f t="shared" si="151"/>
        <v>300</v>
      </c>
      <c r="J126" s="77">
        <f t="shared" si="151"/>
        <v>369.36</v>
      </c>
      <c r="K126" s="165">
        <f t="shared" si="77"/>
        <v>123.12</v>
      </c>
      <c r="L126" s="73">
        <f t="shared" ref="L126:O126" si="152">SUM(L127)</f>
        <v>0</v>
      </c>
      <c r="M126" s="73">
        <f t="shared" si="152"/>
        <v>0</v>
      </c>
      <c r="N126" s="73">
        <f t="shared" si="152"/>
        <v>0</v>
      </c>
      <c r="O126" s="73">
        <f t="shared" si="152"/>
        <v>0</v>
      </c>
    </row>
    <row r="127" spans="1:15" s="54" customFormat="1" ht="25.5" x14ac:dyDescent="0.2">
      <c r="A127" s="63">
        <v>3132</v>
      </c>
      <c r="B127" s="64" t="s">
        <v>188</v>
      </c>
      <c r="C127" s="65">
        <v>113.02</v>
      </c>
      <c r="D127" s="65">
        <v>66.361404207313029</v>
      </c>
      <c r="E127" s="65">
        <v>66.361404207313029</v>
      </c>
      <c r="F127" s="65">
        <v>100</v>
      </c>
      <c r="G127" s="65">
        <v>100</v>
      </c>
      <c r="H127" s="201">
        <v>300</v>
      </c>
      <c r="I127" s="201">
        <v>300</v>
      </c>
      <c r="J127" s="201">
        <v>369.36</v>
      </c>
      <c r="K127" s="165">
        <f t="shared" si="77"/>
        <v>123.12</v>
      </c>
      <c r="L127" s="65"/>
      <c r="M127" s="65"/>
      <c r="N127" s="65"/>
      <c r="O127" s="65"/>
    </row>
    <row r="128" spans="1:15" x14ac:dyDescent="0.2">
      <c r="A128" s="59">
        <v>32</v>
      </c>
      <c r="B128" s="60" t="s">
        <v>29</v>
      </c>
      <c r="C128" s="61">
        <f t="shared" ref="C128:J128" si="153">(SUM(C129))</f>
        <v>45</v>
      </c>
      <c r="D128" s="61">
        <f t="shared" si="153"/>
        <v>92.905965890238235</v>
      </c>
      <c r="E128" s="61">
        <f t="shared" si="153"/>
        <v>132.72280841462606</v>
      </c>
      <c r="F128" s="61">
        <f t="shared" si="153"/>
        <v>132.72280841462606</v>
      </c>
      <c r="G128" s="61">
        <f t="shared" si="153"/>
        <v>132.72280841462606</v>
      </c>
      <c r="H128" s="77">
        <f t="shared" si="153"/>
        <v>220</v>
      </c>
      <c r="I128" s="77">
        <f t="shared" si="153"/>
        <v>220</v>
      </c>
      <c r="J128" s="77">
        <f t="shared" si="153"/>
        <v>202.08</v>
      </c>
      <c r="K128" s="165">
        <f t="shared" si="77"/>
        <v>91.854545454545459</v>
      </c>
      <c r="L128" s="61">
        <f t="shared" ref="L128:O128" si="154">SUM(L129)</f>
        <v>0</v>
      </c>
      <c r="M128" s="61">
        <f t="shared" si="154"/>
        <v>0</v>
      </c>
      <c r="N128" s="61">
        <f t="shared" si="154"/>
        <v>0</v>
      </c>
      <c r="O128" s="61">
        <f t="shared" si="154"/>
        <v>0</v>
      </c>
    </row>
    <row r="129" spans="1:16" x14ac:dyDescent="0.2">
      <c r="A129" s="59">
        <v>321</v>
      </c>
      <c r="B129" s="60" t="s">
        <v>85</v>
      </c>
      <c r="C129" s="61">
        <v>45</v>
      </c>
      <c r="D129" s="61">
        <f t="shared" ref="D129:G129" si="155">(SUM(D130+D131))</f>
        <v>92.905965890238235</v>
      </c>
      <c r="E129" s="61">
        <f t="shared" si="155"/>
        <v>132.72280841462606</v>
      </c>
      <c r="F129" s="61">
        <f t="shared" si="155"/>
        <v>132.72280841462606</v>
      </c>
      <c r="G129" s="61">
        <f t="shared" si="155"/>
        <v>132.72280841462606</v>
      </c>
      <c r="H129" s="77">
        <f t="shared" ref="H129" si="156">(SUM(H130+H131))</f>
        <v>220</v>
      </c>
      <c r="I129" s="77">
        <f t="shared" ref="I129:J129" si="157">(SUM(I130+I131))</f>
        <v>220</v>
      </c>
      <c r="J129" s="77">
        <f t="shared" si="157"/>
        <v>202.08</v>
      </c>
      <c r="K129" s="165">
        <f t="shared" si="77"/>
        <v>91.854545454545459</v>
      </c>
      <c r="L129" s="61">
        <f t="shared" ref="L129:N129" si="158">SUM(L130+L131)</f>
        <v>0</v>
      </c>
      <c r="M129" s="61">
        <f t="shared" si="158"/>
        <v>0</v>
      </c>
      <c r="N129" s="61">
        <f t="shared" si="158"/>
        <v>0</v>
      </c>
      <c r="O129" s="61">
        <f>SUM(O130+O131)</f>
        <v>0</v>
      </c>
    </row>
    <row r="130" spans="1:16" x14ac:dyDescent="0.2">
      <c r="A130" s="63">
        <v>3211</v>
      </c>
      <c r="B130" s="64" t="s">
        <v>86</v>
      </c>
      <c r="C130" s="65">
        <v>0</v>
      </c>
      <c r="D130" s="65">
        <v>0</v>
      </c>
      <c r="E130" s="65">
        <v>0</v>
      </c>
      <c r="F130" s="65">
        <v>0</v>
      </c>
      <c r="G130" s="65">
        <v>0</v>
      </c>
      <c r="H130" s="201">
        <v>20</v>
      </c>
      <c r="I130" s="201">
        <v>20</v>
      </c>
      <c r="J130" s="201">
        <v>39</v>
      </c>
      <c r="K130" s="165">
        <f t="shared" si="77"/>
        <v>195</v>
      </c>
      <c r="L130" s="65"/>
      <c r="M130" s="65"/>
      <c r="N130" s="65"/>
      <c r="O130" s="65"/>
    </row>
    <row r="131" spans="1:16" ht="25.5" x14ac:dyDescent="0.2">
      <c r="A131" s="63">
        <v>3212</v>
      </c>
      <c r="B131" s="64" t="s">
        <v>189</v>
      </c>
      <c r="C131" s="65">
        <v>45</v>
      </c>
      <c r="D131" s="65">
        <v>92.905965890238235</v>
      </c>
      <c r="E131" s="65">
        <v>132.72280841462606</v>
      </c>
      <c r="F131" s="65">
        <v>132.72280841462606</v>
      </c>
      <c r="G131" s="65">
        <v>132.72280841462606</v>
      </c>
      <c r="H131" s="201">
        <v>200</v>
      </c>
      <c r="I131" s="201">
        <v>200</v>
      </c>
      <c r="J131" s="201">
        <v>163.08000000000001</v>
      </c>
      <c r="K131" s="165">
        <f t="shared" si="77"/>
        <v>81.540000000000006</v>
      </c>
      <c r="L131" s="65"/>
      <c r="M131" s="65"/>
      <c r="N131" s="65"/>
      <c r="O131" s="65"/>
    </row>
    <row r="132" spans="1:16" s="62" customFormat="1" ht="51" x14ac:dyDescent="0.2">
      <c r="A132" s="55" t="s">
        <v>285</v>
      </c>
      <c r="B132" s="56" t="s">
        <v>284</v>
      </c>
      <c r="C132" s="83">
        <f t="shared" ref="C132:F132" si="159">(SUM(C134))</f>
        <v>5118.82</v>
      </c>
      <c r="D132" s="57">
        <f t="shared" si="159"/>
        <v>4645.2982945119111</v>
      </c>
      <c r="E132" s="57">
        <f t="shared" si="159"/>
        <v>5773.4421660362341</v>
      </c>
      <c r="F132" s="57">
        <f t="shared" si="159"/>
        <v>6195.4210631096948</v>
      </c>
      <c r="G132" s="57">
        <f t="shared" ref="G132:I132" si="160">(SUM(G134))</f>
        <v>6195.4210631096948</v>
      </c>
      <c r="H132" s="57">
        <f t="shared" ref="H132" si="161">(SUM(H134))</f>
        <v>8100</v>
      </c>
      <c r="I132" s="57">
        <f t="shared" si="160"/>
        <v>8100</v>
      </c>
      <c r="J132" s="57">
        <f t="shared" ref="J132" si="162">(SUM(J134))</f>
        <v>8589.83</v>
      </c>
      <c r="K132" s="165">
        <f t="shared" si="77"/>
        <v>106.04728395061728</v>
      </c>
      <c r="L132" s="57">
        <f>SUM(L134)</f>
        <v>0</v>
      </c>
      <c r="M132" s="57">
        <f>SUM(M134)</f>
        <v>0</v>
      </c>
      <c r="N132" s="57">
        <f>SUM(N134)</f>
        <v>0</v>
      </c>
      <c r="O132" s="57">
        <f>SUM(O134)</f>
        <v>0</v>
      </c>
    </row>
    <row r="133" spans="1:16" s="62" customFormat="1" x14ac:dyDescent="0.2">
      <c r="A133" s="58" t="s">
        <v>190</v>
      </c>
      <c r="B133" s="56" t="s">
        <v>79</v>
      </c>
      <c r="C133" s="57">
        <v>0</v>
      </c>
      <c r="D133" s="57">
        <v>0</v>
      </c>
      <c r="E133" s="57">
        <v>0</v>
      </c>
      <c r="F133" s="57">
        <v>0</v>
      </c>
      <c r="G133" s="57">
        <v>0</v>
      </c>
      <c r="H133" s="57">
        <v>0</v>
      </c>
      <c r="I133" s="57">
        <v>0</v>
      </c>
      <c r="J133" s="57">
        <v>0</v>
      </c>
      <c r="K133" s="165">
        <v>0</v>
      </c>
      <c r="L133" s="57"/>
      <c r="M133" s="57"/>
      <c r="N133" s="57"/>
      <c r="O133" s="57"/>
    </row>
    <row r="134" spans="1:16" s="62" customFormat="1" x14ac:dyDescent="0.2">
      <c r="A134" s="59">
        <v>3</v>
      </c>
      <c r="B134" s="60" t="s">
        <v>21</v>
      </c>
      <c r="C134" s="61">
        <f t="shared" ref="C134:F134" si="163">(SUM(C135+C142))</f>
        <v>5118.82</v>
      </c>
      <c r="D134" s="61">
        <f t="shared" si="163"/>
        <v>4645.2982945119111</v>
      </c>
      <c r="E134" s="61">
        <f t="shared" si="163"/>
        <v>5773.4421660362341</v>
      </c>
      <c r="F134" s="61">
        <f t="shared" si="163"/>
        <v>6195.4210631096948</v>
      </c>
      <c r="G134" s="61">
        <f t="shared" ref="G134:I134" si="164">(SUM(G135+G142))</f>
        <v>6195.4210631096948</v>
      </c>
      <c r="H134" s="61">
        <f t="shared" ref="H134" si="165">(SUM(H135+H142))</f>
        <v>8100</v>
      </c>
      <c r="I134" s="61">
        <f t="shared" si="164"/>
        <v>8100</v>
      </c>
      <c r="J134" s="61">
        <f t="shared" ref="J134" si="166">(SUM(J135+J142))</f>
        <v>8589.83</v>
      </c>
      <c r="K134" s="165">
        <f t="shared" si="77"/>
        <v>106.04728395061728</v>
      </c>
      <c r="L134" s="61">
        <f>SUM(L135)</f>
        <v>0</v>
      </c>
      <c r="M134" s="61">
        <f>SUM(M135)</f>
        <v>0</v>
      </c>
      <c r="N134" s="61">
        <f>SUM(N135)</f>
        <v>0</v>
      </c>
      <c r="O134" s="61">
        <f>SUM(O135)</f>
        <v>0</v>
      </c>
    </row>
    <row r="135" spans="1:16" x14ac:dyDescent="0.2">
      <c r="A135" s="59">
        <v>31</v>
      </c>
      <c r="B135" s="60" t="s">
        <v>22</v>
      </c>
      <c r="C135" s="61">
        <f t="shared" ref="C135:F135" si="167">(SUM(C136+C138+C140))</f>
        <v>4862.12</v>
      </c>
      <c r="D135" s="61">
        <f t="shared" si="167"/>
        <v>4313.4912734753461</v>
      </c>
      <c r="E135" s="61">
        <f t="shared" si="167"/>
        <v>5375.273740792356</v>
      </c>
      <c r="F135" s="61">
        <f t="shared" si="167"/>
        <v>5797.2526378658167</v>
      </c>
      <c r="G135" s="61">
        <f t="shared" ref="G135:I135" si="168">(SUM(G136+G138+G140))</f>
        <v>5797.2526378658167</v>
      </c>
      <c r="H135" s="61">
        <f t="shared" ref="H135" si="169">(SUM(H136+H138+H140))</f>
        <v>7600</v>
      </c>
      <c r="I135" s="61">
        <f t="shared" si="168"/>
        <v>7600</v>
      </c>
      <c r="J135" s="61">
        <f t="shared" ref="J135" si="170">(SUM(J136+J138+J140))</f>
        <v>8014.7</v>
      </c>
      <c r="K135" s="165">
        <f t="shared" si="77"/>
        <v>105.45657894736841</v>
      </c>
      <c r="L135" s="61">
        <f t="shared" ref="L135:N135" si="171">SUM(L136+L138+L140)</f>
        <v>0</v>
      </c>
      <c r="M135" s="61">
        <f t="shared" si="171"/>
        <v>0</v>
      </c>
      <c r="N135" s="61">
        <f t="shared" si="171"/>
        <v>0</v>
      </c>
      <c r="O135" s="61">
        <f>SUM(O136+O138+O140)</f>
        <v>0</v>
      </c>
    </row>
    <row r="136" spans="1:16" x14ac:dyDescent="0.2">
      <c r="A136" s="59">
        <v>311</v>
      </c>
      <c r="B136" s="60" t="s">
        <v>187</v>
      </c>
      <c r="C136" s="61">
        <f t="shared" ref="C136:J136" si="172">(SUM(C137))</f>
        <v>3881.65</v>
      </c>
      <c r="D136" s="61">
        <f t="shared" si="172"/>
        <v>3583.5158271949031</v>
      </c>
      <c r="E136" s="61">
        <f t="shared" si="172"/>
        <v>4645.298294511912</v>
      </c>
      <c r="F136" s="61">
        <f t="shared" si="172"/>
        <v>5000</v>
      </c>
      <c r="G136" s="61">
        <f t="shared" si="172"/>
        <v>5000</v>
      </c>
      <c r="H136" s="61">
        <f t="shared" si="172"/>
        <v>6500</v>
      </c>
      <c r="I136" s="61">
        <f t="shared" si="172"/>
        <v>6500</v>
      </c>
      <c r="J136" s="61">
        <f t="shared" si="172"/>
        <v>6371.4</v>
      </c>
      <c r="K136" s="165">
        <f t="shared" si="77"/>
        <v>98.021538461538455</v>
      </c>
      <c r="L136" s="61">
        <f t="shared" ref="L136:O136" si="173">SUM(L137)</f>
        <v>0</v>
      </c>
      <c r="M136" s="61">
        <f t="shared" si="173"/>
        <v>0</v>
      </c>
      <c r="N136" s="61">
        <f t="shared" si="173"/>
        <v>0</v>
      </c>
      <c r="O136" s="61">
        <f t="shared" si="173"/>
        <v>0</v>
      </c>
    </row>
    <row r="137" spans="1:16" x14ac:dyDescent="0.2">
      <c r="A137" s="63">
        <v>3111</v>
      </c>
      <c r="B137" s="64" t="s">
        <v>77</v>
      </c>
      <c r="C137" s="65">
        <v>3881.65</v>
      </c>
      <c r="D137" s="65">
        <v>3583.5158271949031</v>
      </c>
      <c r="E137" s="65">
        <v>4645.298294511912</v>
      </c>
      <c r="F137" s="65">
        <v>5000</v>
      </c>
      <c r="G137" s="65">
        <v>5000</v>
      </c>
      <c r="H137" s="201">
        <v>6500</v>
      </c>
      <c r="I137" s="201">
        <v>6500</v>
      </c>
      <c r="J137" s="201">
        <v>6371.4</v>
      </c>
      <c r="K137" s="165">
        <f t="shared" ref="K137:K199" si="174">J137/I137*100</f>
        <v>98.021538461538455</v>
      </c>
      <c r="L137" s="65"/>
      <c r="M137" s="65"/>
      <c r="N137" s="65"/>
      <c r="O137" s="65"/>
    </row>
    <row r="138" spans="1:16" x14ac:dyDescent="0.2">
      <c r="A138" s="59">
        <v>312</v>
      </c>
      <c r="B138" s="60" t="s">
        <v>82</v>
      </c>
      <c r="C138" s="61">
        <f t="shared" ref="C138:J138" si="175">(SUM(C139))</f>
        <v>340</v>
      </c>
      <c r="D138" s="61">
        <f t="shared" si="175"/>
        <v>132.72280841462606</v>
      </c>
      <c r="E138" s="61">
        <f t="shared" si="175"/>
        <v>132.72280841462606</v>
      </c>
      <c r="F138" s="61">
        <f t="shared" si="175"/>
        <v>200</v>
      </c>
      <c r="G138" s="61">
        <f t="shared" si="175"/>
        <v>200</v>
      </c>
      <c r="H138" s="77">
        <f t="shared" si="175"/>
        <v>400</v>
      </c>
      <c r="I138" s="77">
        <f t="shared" si="175"/>
        <v>400</v>
      </c>
      <c r="J138" s="77">
        <f t="shared" si="175"/>
        <v>592</v>
      </c>
      <c r="K138" s="165">
        <f t="shared" si="174"/>
        <v>148</v>
      </c>
      <c r="L138" s="61">
        <f t="shared" ref="L138:O138" si="176">SUM(L139)</f>
        <v>0</v>
      </c>
      <c r="M138" s="61">
        <f t="shared" si="176"/>
        <v>0</v>
      </c>
      <c r="N138" s="61">
        <f t="shared" si="176"/>
        <v>0</v>
      </c>
      <c r="O138" s="61">
        <f t="shared" si="176"/>
        <v>0</v>
      </c>
    </row>
    <row r="139" spans="1:16" s="62" customFormat="1" x14ac:dyDescent="0.2">
      <c r="A139" s="63">
        <v>3121</v>
      </c>
      <c r="B139" s="64" t="s">
        <v>82</v>
      </c>
      <c r="C139" s="65">
        <v>340</v>
      </c>
      <c r="D139" s="65">
        <v>132.72280841462606</v>
      </c>
      <c r="E139" s="65">
        <v>132.72280841462606</v>
      </c>
      <c r="F139" s="65">
        <v>200</v>
      </c>
      <c r="G139" s="65">
        <v>200</v>
      </c>
      <c r="H139" s="201">
        <v>400</v>
      </c>
      <c r="I139" s="201">
        <v>400</v>
      </c>
      <c r="J139" s="201">
        <v>592</v>
      </c>
      <c r="K139" s="165">
        <f t="shared" si="174"/>
        <v>148</v>
      </c>
      <c r="L139" s="65"/>
      <c r="M139" s="65"/>
      <c r="N139" s="65"/>
      <c r="O139" s="65"/>
    </row>
    <row r="140" spans="1:16" s="62" customFormat="1" x14ac:dyDescent="0.2">
      <c r="A140" s="59">
        <v>313</v>
      </c>
      <c r="B140" s="60" t="s">
        <v>83</v>
      </c>
      <c r="C140" s="61">
        <f t="shared" ref="C140:J140" si="177">(SUM(C141))</f>
        <v>640.47</v>
      </c>
      <c r="D140" s="61">
        <f t="shared" si="177"/>
        <v>597.25263786581718</v>
      </c>
      <c r="E140" s="61">
        <f t="shared" si="177"/>
        <v>597.25263786581718</v>
      </c>
      <c r="F140" s="61">
        <f t="shared" si="177"/>
        <v>597.25263786581718</v>
      </c>
      <c r="G140" s="61">
        <f t="shared" si="177"/>
        <v>597.25263786581718</v>
      </c>
      <c r="H140" s="77">
        <f t="shared" si="177"/>
        <v>700</v>
      </c>
      <c r="I140" s="77">
        <f t="shared" si="177"/>
        <v>700</v>
      </c>
      <c r="J140" s="77">
        <f t="shared" si="177"/>
        <v>1051.3</v>
      </c>
      <c r="K140" s="165">
        <f t="shared" si="174"/>
        <v>150.18571428571428</v>
      </c>
      <c r="L140" s="61">
        <f t="shared" ref="L140:O140" si="178">SUM(L141)</f>
        <v>0</v>
      </c>
      <c r="M140" s="61">
        <f t="shared" si="178"/>
        <v>0</v>
      </c>
      <c r="N140" s="61">
        <f t="shared" si="178"/>
        <v>0</v>
      </c>
      <c r="O140" s="61">
        <f t="shared" si="178"/>
        <v>0</v>
      </c>
    </row>
    <row r="141" spans="1:16" s="62" customFormat="1" ht="25.5" x14ac:dyDescent="0.2">
      <c r="A141" s="63">
        <v>3132</v>
      </c>
      <c r="B141" s="64" t="s">
        <v>188</v>
      </c>
      <c r="C141" s="65">
        <v>640.47</v>
      </c>
      <c r="D141" s="65">
        <v>597.25263786581718</v>
      </c>
      <c r="E141" s="65">
        <v>597.25263786581718</v>
      </c>
      <c r="F141" s="65">
        <v>597.25263786581718</v>
      </c>
      <c r="G141" s="65">
        <v>597.25263786581718</v>
      </c>
      <c r="H141" s="201">
        <v>700</v>
      </c>
      <c r="I141" s="201">
        <v>700</v>
      </c>
      <c r="J141" s="201">
        <v>1051.3</v>
      </c>
      <c r="K141" s="165">
        <f t="shared" si="174"/>
        <v>150.18571428571428</v>
      </c>
      <c r="L141" s="65"/>
      <c r="M141" s="65"/>
      <c r="N141" s="65"/>
      <c r="O141" s="65"/>
    </row>
    <row r="142" spans="1:16" x14ac:dyDescent="0.2">
      <c r="A142" s="59">
        <v>32</v>
      </c>
      <c r="B142" s="60" t="s">
        <v>29</v>
      </c>
      <c r="C142" s="61">
        <f t="shared" ref="C142:J142" si="179">(SUM(C143))</f>
        <v>256.7</v>
      </c>
      <c r="D142" s="61">
        <f t="shared" si="179"/>
        <v>331.80702103656512</v>
      </c>
      <c r="E142" s="61">
        <f t="shared" si="179"/>
        <v>398.16842524387812</v>
      </c>
      <c r="F142" s="61">
        <f t="shared" si="179"/>
        <v>398.16842524387812</v>
      </c>
      <c r="G142" s="61">
        <f t="shared" si="179"/>
        <v>398.16842524387812</v>
      </c>
      <c r="H142" s="77">
        <f t="shared" si="179"/>
        <v>500</v>
      </c>
      <c r="I142" s="77">
        <f t="shared" si="179"/>
        <v>500</v>
      </c>
      <c r="J142" s="77">
        <f t="shared" si="179"/>
        <v>575.13</v>
      </c>
      <c r="K142" s="165">
        <f t="shared" si="174"/>
        <v>115.02600000000001</v>
      </c>
      <c r="L142" s="61">
        <f t="shared" ref="L142:O142" si="180">SUM(L143)</f>
        <v>0</v>
      </c>
      <c r="M142" s="61">
        <f t="shared" si="180"/>
        <v>0</v>
      </c>
      <c r="N142" s="61">
        <f t="shared" si="180"/>
        <v>0</v>
      </c>
      <c r="O142" s="61">
        <f t="shared" si="180"/>
        <v>0</v>
      </c>
    </row>
    <row r="143" spans="1:16" ht="12.75" customHeight="1" x14ac:dyDescent="0.2">
      <c r="A143" s="59">
        <v>321</v>
      </c>
      <c r="B143" s="60" t="s">
        <v>85</v>
      </c>
      <c r="C143" s="61">
        <f t="shared" ref="C143:G143" si="181">(SUM(C144+C145))</f>
        <v>256.7</v>
      </c>
      <c r="D143" s="61">
        <f t="shared" si="181"/>
        <v>331.80702103656512</v>
      </c>
      <c r="E143" s="61">
        <f t="shared" si="181"/>
        <v>398.16842524387812</v>
      </c>
      <c r="F143" s="61">
        <f t="shared" si="181"/>
        <v>398.16842524387812</v>
      </c>
      <c r="G143" s="61">
        <f t="shared" si="181"/>
        <v>398.16842524387812</v>
      </c>
      <c r="H143" s="77">
        <f t="shared" ref="H143" si="182">(SUM(H144+H145))</f>
        <v>500</v>
      </c>
      <c r="I143" s="77">
        <f t="shared" ref="I143:J143" si="183">(SUM(I144+I145))</f>
        <v>500</v>
      </c>
      <c r="J143" s="77">
        <f t="shared" si="183"/>
        <v>575.13</v>
      </c>
      <c r="K143" s="165">
        <f t="shared" si="174"/>
        <v>115.02600000000001</v>
      </c>
      <c r="L143" s="61">
        <f t="shared" ref="L143:N143" si="184">SUM(L144+L145)</f>
        <v>0</v>
      </c>
      <c r="M143" s="61">
        <f t="shared" si="184"/>
        <v>0</v>
      </c>
      <c r="N143" s="61">
        <f t="shared" si="184"/>
        <v>0</v>
      </c>
      <c r="O143" s="61">
        <f>SUM(O144+O145)</f>
        <v>0</v>
      </c>
      <c r="P143" s="23" t="s">
        <v>44</v>
      </c>
    </row>
    <row r="144" spans="1:16" ht="12.75" customHeight="1" x14ac:dyDescent="0.2">
      <c r="A144" s="63">
        <v>3211</v>
      </c>
      <c r="B144" s="64" t="s">
        <v>86</v>
      </c>
      <c r="C144" s="65">
        <v>0</v>
      </c>
      <c r="D144" s="65">
        <v>0</v>
      </c>
      <c r="E144" s="65">
        <v>0</v>
      </c>
      <c r="F144" s="65">
        <v>0</v>
      </c>
      <c r="G144" s="65">
        <v>0</v>
      </c>
      <c r="H144" s="201">
        <v>50</v>
      </c>
      <c r="I144" s="201">
        <v>50</v>
      </c>
      <c r="J144" s="201">
        <v>111</v>
      </c>
      <c r="K144" s="165">
        <f t="shared" si="174"/>
        <v>222.00000000000003</v>
      </c>
      <c r="L144" s="65"/>
      <c r="M144" s="65"/>
      <c r="N144" s="65"/>
      <c r="O144" s="65"/>
    </row>
    <row r="145" spans="1:16" ht="25.5" x14ac:dyDescent="0.2">
      <c r="A145" s="63">
        <v>3212</v>
      </c>
      <c r="B145" s="64" t="s">
        <v>189</v>
      </c>
      <c r="C145" s="65">
        <v>256.7</v>
      </c>
      <c r="D145" s="65">
        <v>331.80702103656512</v>
      </c>
      <c r="E145" s="65">
        <v>398.16842524387812</v>
      </c>
      <c r="F145" s="65">
        <v>398.16842524387812</v>
      </c>
      <c r="G145" s="65">
        <v>398.16842524387812</v>
      </c>
      <c r="H145" s="201">
        <v>450</v>
      </c>
      <c r="I145" s="201">
        <v>450</v>
      </c>
      <c r="J145" s="201">
        <v>464.13</v>
      </c>
      <c r="K145" s="165">
        <f t="shared" si="174"/>
        <v>103.14000000000001</v>
      </c>
      <c r="L145" s="65"/>
      <c r="M145" s="65"/>
      <c r="N145" s="65"/>
      <c r="O145" s="65"/>
    </row>
    <row r="146" spans="1:16" s="62" customFormat="1" ht="25.5" x14ac:dyDescent="0.2">
      <c r="A146" s="51" t="s">
        <v>134</v>
      </c>
      <c r="B146" s="52" t="s">
        <v>191</v>
      </c>
      <c r="C146" s="200">
        <f>(C147)</f>
        <v>639.37</v>
      </c>
      <c r="D146" s="77">
        <f>(SUM(D147))</f>
        <v>1242.4182095693145</v>
      </c>
      <c r="E146" s="74">
        <f t="shared" ref="E146:J146" si="185">(E147)</f>
        <v>1242.4182095693145</v>
      </c>
      <c r="F146" s="74">
        <f t="shared" si="185"/>
        <v>1242.4182095693145</v>
      </c>
      <c r="G146" s="202">
        <f t="shared" si="185"/>
        <v>1242.4182095693145</v>
      </c>
      <c r="H146" s="202">
        <f t="shared" si="185"/>
        <v>1242.4182095693145</v>
      </c>
      <c r="I146" s="202">
        <f t="shared" si="185"/>
        <v>1242.4182095693145</v>
      </c>
      <c r="J146" s="202">
        <f t="shared" si="185"/>
        <v>715.39</v>
      </c>
      <c r="K146" s="165">
        <f t="shared" si="174"/>
        <v>57.580450325819889</v>
      </c>
      <c r="L146" s="53">
        <f t="shared" ref="L146:O146" si="186">L147</f>
        <v>0</v>
      </c>
      <c r="M146" s="53">
        <f t="shared" si="186"/>
        <v>0</v>
      </c>
      <c r="N146" s="53">
        <f t="shared" si="186"/>
        <v>0</v>
      </c>
      <c r="O146" s="53">
        <f t="shared" si="186"/>
        <v>0</v>
      </c>
    </row>
    <row r="147" spans="1:16" s="62" customFormat="1" ht="51" x14ac:dyDescent="0.2">
      <c r="A147" s="55" t="s">
        <v>192</v>
      </c>
      <c r="B147" s="56" t="s">
        <v>193</v>
      </c>
      <c r="C147" s="57">
        <f t="shared" ref="C147:F147" si="187">(SUM(C149))</f>
        <v>639.37</v>
      </c>
      <c r="D147" s="77">
        <f t="shared" si="187"/>
        <v>1242.4182095693145</v>
      </c>
      <c r="E147" s="57">
        <f t="shared" si="187"/>
        <v>1242.4182095693145</v>
      </c>
      <c r="F147" s="57">
        <f t="shared" si="187"/>
        <v>1242.4182095693145</v>
      </c>
      <c r="G147" s="57">
        <f t="shared" ref="G147:I147" si="188">(SUM(G149))</f>
        <v>1242.4182095693145</v>
      </c>
      <c r="H147" s="79">
        <f t="shared" ref="H147" si="189">(SUM(H149))</f>
        <v>1242.4182095693145</v>
      </c>
      <c r="I147" s="79">
        <f t="shared" si="188"/>
        <v>1242.4182095693145</v>
      </c>
      <c r="J147" s="79">
        <f t="shared" ref="J147" si="190">(SUM(J149))</f>
        <v>715.39</v>
      </c>
      <c r="K147" s="165">
        <f t="shared" si="174"/>
        <v>57.580450325819889</v>
      </c>
      <c r="L147" s="57">
        <f t="shared" ref="L147:O147" si="191">SUM(L149)</f>
        <v>0</v>
      </c>
      <c r="M147" s="57">
        <f t="shared" si="191"/>
        <v>0</v>
      </c>
      <c r="N147" s="57">
        <f t="shared" si="191"/>
        <v>0</v>
      </c>
      <c r="O147" s="57">
        <f t="shared" si="191"/>
        <v>0</v>
      </c>
    </row>
    <row r="148" spans="1:16" s="62" customFormat="1" x14ac:dyDescent="0.2">
      <c r="A148" s="58" t="s">
        <v>194</v>
      </c>
      <c r="B148" s="56" t="s">
        <v>195</v>
      </c>
      <c r="C148" s="57">
        <v>0</v>
      </c>
      <c r="D148" s="61">
        <v>0</v>
      </c>
      <c r="E148" s="57">
        <v>0</v>
      </c>
      <c r="F148" s="57">
        <v>0</v>
      </c>
      <c r="G148" s="57">
        <v>0</v>
      </c>
      <c r="H148" s="57">
        <v>0</v>
      </c>
      <c r="I148" s="57">
        <v>0</v>
      </c>
      <c r="J148" s="57">
        <v>0</v>
      </c>
      <c r="K148" s="165">
        <v>0</v>
      </c>
      <c r="L148" s="57"/>
      <c r="M148" s="57"/>
      <c r="N148" s="57"/>
      <c r="O148" s="57"/>
    </row>
    <row r="149" spans="1:16" x14ac:dyDescent="0.2">
      <c r="A149" s="59">
        <v>3</v>
      </c>
      <c r="B149" s="60" t="s">
        <v>21</v>
      </c>
      <c r="C149" s="61">
        <f t="shared" ref="C149:J150" si="192">(SUM(C150))</f>
        <v>639.37</v>
      </c>
      <c r="D149" s="61">
        <f t="shared" si="192"/>
        <v>1242.4182095693145</v>
      </c>
      <c r="E149" s="61">
        <f t="shared" si="192"/>
        <v>1242.4182095693145</v>
      </c>
      <c r="F149" s="61">
        <f t="shared" si="192"/>
        <v>1242.4182095693145</v>
      </c>
      <c r="G149" s="61">
        <f t="shared" si="192"/>
        <v>1242.4182095693145</v>
      </c>
      <c r="H149" s="61">
        <f t="shared" si="192"/>
        <v>1242.4182095693145</v>
      </c>
      <c r="I149" s="61">
        <f t="shared" si="192"/>
        <v>1242.4182095693145</v>
      </c>
      <c r="J149" s="61">
        <f t="shared" si="192"/>
        <v>715.39</v>
      </c>
      <c r="K149" s="165">
        <f t="shared" si="174"/>
        <v>57.580450325819889</v>
      </c>
      <c r="L149" s="61">
        <f t="shared" ref="L149:O151" si="193">SUM(L150)</f>
        <v>0</v>
      </c>
      <c r="M149" s="61">
        <f t="shared" si="193"/>
        <v>0</v>
      </c>
      <c r="N149" s="61">
        <f t="shared" si="193"/>
        <v>0</v>
      </c>
      <c r="O149" s="61">
        <f t="shared" si="193"/>
        <v>0</v>
      </c>
    </row>
    <row r="150" spans="1:16" ht="38.25" x14ac:dyDescent="0.2">
      <c r="A150" s="59">
        <v>37</v>
      </c>
      <c r="B150" s="60" t="s">
        <v>158</v>
      </c>
      <c r="C150" s="61">
        <f t="shared" si="192"/>
        <v>639.37</v>
      </c>
      <c r="D150" s="61">
        <f t="shared" si="192"/>
        <v>1242.4182095693145</v>
      </c>
      <c r="E150" s="61">
        <f t="shared" si="192"/>
        <v>1242.4182095693145</v>
      </c>
      <c r="F150" s="61">
        <f t="shared" si="192"/>
        <v>1242.4182095693145</v>
      </c>
      <c r="G150" s="61">
        <f t="shared" si="192"/>
        <v>1242.4182095693145</v>
      </c>
      <c r="H150" s="61">
        <f t="shared" si="192"/>
        <v>1242.4182095693145</v>
      </c>
      <c r="I150" s="61">
        <f t="shared" si="192"/>
        <v>1242.4182095693145</v>
      </c>
      <c r="J150" s="61">
        <f t="shared" si="192"/>
        <v>715.39</v>
      </c>
      <c r="K150" s="165">
        <f t="shared" si="174"/>
        <v>57.580450325819889</v>
      </c>
      <c r="L150" s="61">
        <f t="shared" si="193"/>
        <v>0</v>
      </c>
      <c r="M150" s="61">
        <f t="shared" si="193"/>
        <v>0</v>
      </c>
      <c r="N150" s="61">
        <f t="shared" si="193"/>
        <v>0</v>
      </c>
      <c r="O150" s="61">
        <f t="shared" si="193"/>
        <v>0</v>
      </c>
      <c r="P150" s="23" t="s">
        <v>44</v>
      </c>
    </row>
    <row r="151" spans="1:16" ht="25.5" x14ac:dyDescent="0.2">
      <c r="A151" s="59">
        <v>372</v>
      </c>
      <c r="B151" s="60" t="s">
        <v>159</v>
      </c>
      <c r="C151" s="61">
        <v>639.37</v>
      </c>
      <c r="D151" s="61">
        <f t="shared" ref="D151:J151" si="194">(SUM(D152))</f>
        <v>1242.4182095693145</v>
      </c>
      <c r="E151" s="61">
        <f t="shared" si="194"/>
        <v>1242.4182095693145</v>
      </c>
      <c r="F151" s="61">
        <f t="shared" si="194"/>
        <v>1242.4182095693145</v>
      </c>
      <c r="G151" s="61">
        <f t="shared" si="194"/>
        <v>1242.4182095693145</v>
      </c>
      <c r="H151" s="61">
        <f t="shared" si="194"/>
        <v>1242.4182095693145</v>
      </c>
      <c r="I151" s="61">
        <f t="shared" si="194"/>
        <v>1242.4182095693145</v>
      </c>
      <c r="J151" s="61">
        <f t="shared" si="194"/>
        <v>715.39</v>
      </c>
      <c r="K151" s="165">
        <f t="shared" si="174"/>
        <v>57.580450325819889</v>
      </c>
      <c r="L151" s="61">
        <f t="shared" si="193"/>
        <v>0</v>
      </c>
      <c r="M151" s="61">
        <f t="shared" si="193"/>
        <v>0</v>
      </c>
      <c r="N151" s="61">
        <f t="shared" si="193"/>
        <v>0</v>
      </c>
      <c r="O151" s="61">
        <f t="shared" si="193"/>
        <v>0</v>
      </c>
    </row>
    <row r="152" spans="1:16" ht="38.25" x14ac:dyDescent="0.2">
      <c r="A152" s="63">
        <v>3722</v>
      </c>
      <c r="B152" s="64" t="s">
        <v>196</v>
      </c>
      <c r="C152" s="65">
        <v>639.37</v>
      </c>
      <c r="D152" s="65">
        <v>1242.4182095693145</v>
      </c>
      <c r="E152" s="65">
        <v>1242.4182095693145</v>
      </c>
      <c r="F152" s="65">
        <v>1242.4182095693145</v>
      </c>
      <c r="G152" s="65">
        <v>1242.4182095693145</v>
      </c>
      <c r="H152" s="65">
        <v>1242.4182095693145</v>
      </c>
      <c r="I152" s="65">
        <v>1242.4182095693145</v>
      </c>
      <c r="J152" s="65">
        <v>715.39</v>
      </c>
      <c r="K152" s="165">
        <f t="shared" si="174"/>
        <v>57.580450325819889</v>
      </c>
      <c r="L152" s="65"/>
      <c r="M152" s="65"/>
      <c r="N152" s="65"/>
      <c r="O152" s="65"/>
    </row>
    <row r="153" spans="1:16" s="62" customFormat="1" ht="25.5" x14ac:dyDescent="0.2">
      <c r="A153" s="51" t="s">
        <v>197</v>
      </c>
      <c r="B153" s="52" t="s">
        <v>198</v>
      </c>
      <c r="C153" s="202">
        <f>(SUM(C154+C161+C167))</f>
        <v>79593.7</v>
      </c>
      <c r="D153" s="202">
        <f t="shared" ref="D153:F153" si="195">(SUM(D154+D161))</f>
        <v>349060.98613046651</v>
      </c>
      <c r="E153" s="202">
        <f t="shared" si="195"/>
        <v>4338.6050832835626</v>
      </c>
      <c r="F153" s="202">
        <f t="shared" si="195"/>
        <v>4338.6099999999997</v>
      </c>
      <c r="G153" s="202">
        <f t="shared" ref="G153:I153" si="196">(SUM(G154+G161))</f>
        <v>4338.6099999999997</v>
      </c>
      <c r="H153" s="202">
        <f t="shared" ref="H153" si="197">(SUM(H154+H161))</f>
        <v>1000</v>
      </c>
      <c r="I153" s="202">
        <f t="shared" si="196"/>
        <v>1000</v>
      </c>
      <c r="J153" s="202">
        <f t="shared" ref="J153" si="198">(SUM(J154+J161))</f>
        <v>5728.7</v>
      </c>
      <c r="K153" s="165">
        <f t="shared" si="174"/>
        <v>572.87</v>
      </c>
      <c r="L153" s="53">
        <f t="shared" ref="L153:O153" si="199">SUM(L154+L161)</f>
        <v>0</v>
      </c>
      <c r="M153" s="53">
        <f t="shared" si="199"/>
        <v>0</v>
      </c>
      <c r="N153" s="53">
        <f t="shared" si="199"/>
        <v>0</v>
      </c>
      <c r="O153" s="53">
        <f t="shared" si="199"/>
        <v>0</v>
      </c>
    </row>
    <row r="154" spans="1:16" s="62" customFormat="1" ht="38.25" x14ac:dyDescent="0.2">
      <c r="A154" s="55" t="s">
        <v>199</v>
      </c>
      <c r="B154" s="56" t="s">
        <v>200</v>
      </c>
      <c r="C154" s="57">
        <f t="shared" ref="C154:F154" si="200">(SUM(C156))</f>
        <v>0</v>
      </c>
      <c r="D154" s="57">
        <f t="shared" si="200"/>
        <v>43798.526776826599</v>
      </c>
      <c r="E154" s="57">
        <f t="shared" si="200"/>
        <v>0</v>
      </c>
      <c r="F154" s="57">
        <f t="shared" si="200"/>
        <v>0</v>
      </c>
      <c r="G154" s="57">
        <f t="shared" ref="G154:I154" si="201">(SUM(G156))</f>
        <v>0</v>
      </c>
      <c r="H154" s="57">
        <f t="shared" ref="H154" si="202">(SUM(H156))</f>
        <v>0</v>
      </c>
      <c r="I154" s="57">
        <f t="shared" si="201"/>
        <v>0</v>
      </c>
      <c r="J154" s="57">
        <f t="shared" ref="J154" si="203">(SUM(J156))</f>
        <v>3231</v>
      </c>
      <c r="K154" s="165">
        <v>0</v>
      </c>
      <c r="L154" s="57">
        <f t="shared" ref="L154:O154" si="204">SUM(L156)</f>
        <v>0</v>
      </c>
      <c r="M154" s="57">
        <f t="shared" si="204"/>
        <v>0</v>
      </c>
      <c r="N154" s="57">
        <f t="shared" si="204"/>
        <v>0</v>
      </c>
      <c r="O154" s="57">
        <f t="shared" si="204"/>
        <v>0</v>
      </c>
    </row>
    <row r="155" spans="1:16" s="62" customFormat="1" ht="25.5" x14ac:dyDescent="0.2">
      <c r="A155" s="55" t="s">
        <v>175</v>
      </c>
      <c r="B155" s="56" t="s">
        <v>43</v>
      </c>
      <c r="C155" s="57">
        <v>0</v>
      </c>
      <c r="D155" s="57">
        <v>0</v>
      </c>
      <c r="E155" s="57">
        <v>0</v>
      </c>
      <c r="F155" s="57">
        <v>0</v>
      </c>
      <c r="G155" s="57">
        <v>0</v>
      </c>
      <c r="H155" s="57">
        <v>0</v>
      </c>
      <c r="I155" s="57">
        <v>0</v>
      </c>
      <c r="J155" s="57">
        <v>0</v>
      </c>
      <c r="K155" s="165">
        <v>0</v>
      </c>
      <c r="L155" s="57"/>
      <c r="M155" s="57"/>
      <c r="N155" s="57"/>
      <c r="O155" s="57"/>
    </row>
    <row r="156" spans="1:16" ht="25.5" x14ac:dyDescent="0.2">
      <c r="A156" s="71">
        <v>4</v>
      </c>
      <c r="B156" s="72" t="s">
        <v>23</v>
      </c>
      <c r="C156" s="73">
        <f t="shared" ref="C156:J157" si="205">(SUM(C157))</f>
        <v>0</v>
      </c>
      <c r="D156" s="73">
        <f t="shared" si="205"/>
        <v>43798.526776826599</v>
      </c>
      <c r="E156" s="73">
        <f t="shared" si="205"/>
        <v>0</v>
      </c>
      <c r="F156" s="73">
        <f t="shared" si="205"/>
        <v>0</v>
      </c>
      <c r="G156" s="73">
        <f t="shared" si="205"/>
        <v>0</v>
      </c>
      <c r="H156" s="73">
        <f t="shared" si="205"/>
        <v>0</v>
      </c>
      <c r="I156" s="73">
        <f t="shared" si="205"/>
        <v>0</v>
      </c>
      <c r="J156" s="73">
        <f t="shared" si="205"/>
        <v>3231</v>
      </c>
      <c r="K156" s="165">
        <v>0</v>
      </c>
      <c r="L156" s="73">
        <f t="shared" ref="L156:O158" si="206">SUM(L157)</f>
        <v>0</v>
      </c>
      <c r="M156" s="73">
        <f t="shared" si="206"/>
        <v>0</v>
      </c>
      <c r="N156" s="73">
        <f t="shared" si="206"/>
        <v>0</v>
      </c>
      <c r="O156" s="73">
        <f t="shared" si="206"/>
        <v>0</v>
      </c>
    </row>
    <row r="157" spans="1:16" ht="25.5" x14ac:dyDescent="0.2">
      <c r="A157" s="71">
        <v>42</v>
      </c>
      <c r="B157" s="72" t="s">
        <v>39</v>
      </c>
      <c r="C157" s="73">
        <f t="shared" si="205"/>
        <v>0</v>
      </c>
      <c r="D157" s="73">
        <f t="shared" si="205"/>
        <v>43798.526776826599</v>
      </c>
      <c r="E157" s="73">
        <f t="shared" si="205"/>
        <v>0</v>
      </c>
      <c r="F157" s="73">
        <f t="shared" si="205"/>
        <v>0</v>
      </c>
      <c r="G157" s="73">
        <f t="shared" si="205"/>
        <v>0</v>
      </c>
      <c r="H157" s="73">
        <f t="shared" si="205"/>
        <v>0</v>
      </c>
      <c r="I157" s="73">
        <f t="shared" si="205"/>
        <v>0</v>
      </c>
      <c r="J157" s="73">
        <f t="shared" si="205"/>
        <v>3231</v>
      </c>
      <c r="K157" s="165">
        <v>0</v>
      </c>
      <c r="L157" s="73">
        <f t="shared" si="206"/>
        <v>0</v>
      </c>
      <c r="M157" s="73">
        <f t="shared" si="206"/>
        <v>0</v>
      </c>
      <c r="N157" s="73">
        <f t="shared" si="206"/>
        <v>0</v>
      </c>
      <c r="O157" s="73">
        <f t="shared" si="206"/>
        <v>0</v>
      </c>
    </row>
    <row r="158" spans="1:16" x14ac:dyDescent="0.2">
      <c r="A158" s="71">
        <v>422</v>
      </c>
      <c r="B158" s="72" t="s">
        <v>119</v>
      </c>
      <c r="C158" s="73">
        <v>0</v>
      </c>
      <c r="D158" s="73">
        <f t="shared" ref="D158:H158" si="207">(SUM(D159+D160))</f>
        <v>43798.526776826599</v>
      </c>
      <c r="E158" s="73">
        <f t="shared" si="207"/>
        <v>0</v>
      </c>
      <c r="F158" s="73">
        <f t="shared" si="207"/>
        <v>0</v>
      </c>
      <c r="G158" s="73">
        <f t="shared" si="207"/>
        <v>0</v>
      </c>
      <c r="H158" s="73">
        <f t="shared" si="207"/>
        <v>0</v>
      </c>
      <c r="I158" s="73">
        <f t="shared" ref="I158:J158" si="208">(SUM(I159+I160))</f>
        <v>0</v>
      </c>
      <c r="J158" s="73">
        <f t="shared" si="208"/>
        <v>3231</v>
      </c>
      <c r="K158" s="165">
        <v>0</v>
      </c>
      <c r="L158" s="73">
        <f t="shared" si="206"/>
        <v>0</v>
      </c>
      <c r="M158" s="73">
        <f t="shared" si="206"/>
        <v>0</v>
      </c>
      <c r="N158" s="73">
        <f t="shared" si="206"/>
        <v>0</v>
      </c>
      <c r="O158" s="73">
        <f t="shared" si="206"/>
        <v>0</v>
      </c>
    </row>
    <row r="159" spans="1:16" x14ac:dyDescent="0.2">
      <c r="A159" s="63">
        <v>4223</v>
      </c>
      <c r="B159" s="64" t="s">
        <v>252</v>
      </c>
      <c r="C159" s="65">
        <v>0</v>
      </c>
      <c r="D159" s="65">
        <v>39816.842524387816</v>
      </c>
      <c r="E159" s="65">
        <v>0</v>
      </c>
      <c r="F159" s="65">
        <v>0</v>
      </c>
      <c r="G159" s="65">
        <v>0</v>
      </c>
      <c r="H159" s="65">
        <v>0</v>
      </c>
      <c r="I159" s="65">
        <v>0</v>
      </c>
      <c r="J159" s="65">
        <v>606</v>
      </c>
      <c r="K159" s="165">
        <v>0</v>
      </c>
      <c r="L159" s="65"/>
      <c r="M159" s="65"/>
      <c r="N159" s="65"/>
      <c r="O159" s="65"/>
    </row>
    <row r="160" spans="1:16" ht="25.5" x14ac:dyDescent="0.2">
      <c r="A160" s="63">
        <v>4227</v>
      </c>
      <c r="B160" s="64" t="s">
        <v>201</v>
      </c>
      <c r="C160" s="65">
        <v>0</v>
      </c>
      <c r="D160" s="65">
        <v>3981.6842524387812</v>
      </c>
      <c r="E160" s="65">
        <v>0</v>
      </c>
      <c r="F160" s="65">
        <v>0</v>
      </c>
      <c r="G160" s="65">
        <v>0</v>
      </c>
      <c r="H160" s="65">
        <v>0</v>
      </c>
      <c r="I160" s="65">
        <v>0</v>
      </c>
      <c r="J160" s="65">
        <v>2625</v>
      </c>
      <c r="K160" s="165">
        <v>0</v>
      </c>
      <c r="L160" s="65"/>
      <c r="M160" s="65"/>
      <c r="N160" s="65"/>
      <c r="O160" s="65"/>
    </row>
    <row r="161" spans="1:15" s="62" customFormat="1" ht="51" x14ac:dyDescent="0.2">
      <c r="A161" s="55" t="s">
        <v>202</v>
      </c>
      <c r="B161" s="56" t="s">
        <v>203</v>
      </c>
      <c r="C161" s="83">
        <f t="shared" ref="C161:F161" si="209">(SUM(C163))</f>
        <v>79093.7</v>
      </c>
      <c r="D161" s="57">
        <f t="shared" si="209"/>
        <v>305262.45935363992</v>
      </c>
      <c r="E161" s="79">
        <f t="shared" si="209"/>
        <v>4338.6050832835626</v>
      </c>
      <c r="F161" s="79">
        <f t="shared" si="209"/>
        <v>4338.6099999999997</v>
      </c>
      <c r="G161" s="79">
        <f t="shared" ref="G161:I161" si="210">(SUM(G163))</f>
        <v>4338.6099999999997</v>
      </c>
      <c r="H161" s="79">
        <f t="shared" ref="H161" si="211">(SUM(H163))</f>
        <v>1000</v>
      </c>
      <c r="I161" s="79">
        <f t="shared" si="210"/>
        <v>1000</v>
      </c>
      <c r="J161" s="79">
        <f t="shared" ref="J161" si="212">(SUM(J163))</f>
        <v>2497.6999999999998</v>
      </c>
      <c r="K161" s="165">
        <f t="shared" si="174"/>
        <v>249.77</v>
      </c>
      <c r="L161" s="57">
        <f t="shared" ref="L161:O161" si="213">SUM(L163)</f>
        <v>0</v>
      </c>
      <c r="M161" s="57">
        <f t="shared" si="213"/>
        <v>0</v>
      </c>
      <c r="N161" s="57">
        <f t="shared" si="213"/>
        <v>0</v>
      </c>
      <c r="O161" s="57">
        <f t="shared" si="213"/>
        <v>0</v>
      </c>
    </row>
    <row r="162" spans="1:15" s="62" customFormat="1" ht="25.5" x14ac:dyDescent="0.2">
      <c r="A162" s="55" t="s">
        <v>175</v>
      </c>
      <c r="B162" s="56" t="s">
        <v>43</v>
      </c>
      <c r="C162" s="57">
        <v>0</v>
      </c>
      <c r="D162" s="57">
        <v>0</v>
      </c>
      <c r="E162" s="57">
        <v>0</v>
      </c>
      <c r="F162" s="57">
        <v>0</v>
      </c>
      <c r="G162" s="57">
        <v>0</v>
      </c>
      <c r="H162" s="57">
        <v>0</v>
      </c>
      <c r="I162" s="57">
        <v>0</v>
      </c>
      <c r="J162" s="57">
        <v>0</v>
      </c>
      <c r="K162" s="165" t="e">
        <f t="shared" si="174"/>
        <v>#DIV/0!</v>
      </c>
      <c r="L162" s="57"/>
      <c r="M162" s="57"/>
      <c r="N162" s="57"/>
      <c r="O162" s="57"/>
    </row>
    <row r="163" spans="1:15" s="62" customFormat="1" ht="25.5" x14ac:dyDescent="0.2">
      <c r="A163" s="71" t="s">
        <v>167</v>
      </c>
      <c r="B163" s="72" t="s">
        <v>23</v>
      </c>
      <c r="C163" s="73">
        <f t="shared" ref="C163:J165" si="214">(SUM(C164))</f>
        <v>79093.7</v>
      </c>
      <c r="D163" s="73">
        <f t="shared" si="214"/>
        <v>305262.45935363992</v>
      </c>
      <c r="E163" s="73">
        <f t="shared" si="214"/>
        <v>4338.6050832835626</v>
      </c>
      <c r="F163" s="73">
        <f t="shared" si="214"/>
        <v>4338.6099999999997</v>
      </c>
      <c r="G163" s="73">
        <f t="shared" si="214"/>
        <v>4338.6099999999997</v>
      </c>
      <c r="H163" s="73">
        <f t="shared" si="214"/>
        <v>1000</v>
      </c>
      <c r="I163" s="73">
        <f t="shared" si="214"/>
        <v>1000</v>
      </c>
      <c r="J163" s="73">
        <f t="shared" si="214"/>
        <v>2497.6999999999998</v>
      </c>
      <c r="K163" s="165">
        <f t="shared" si="174"/>
        <v>249.77</v>
      </c>
      <c r="L163" s="73">
        <f t="shared" ref="L163:O165" si="215">SUM(L164)</f>
        <v>0</v>
      </c>
      <c r="M163" s="73">
        <f t="shared" si="215"/>
        <v>0</v>
      </c>
      <c r="N163" s="73">
        <f t="shared" si="215"/>
        <v>0</v>
      </c>
      <c r="O163" s="73">
        <f t="shared" si="215"/>
        <v>0</v>
      </c>
    </row>
    <row r="164" spans="1:15" s="62" customFormat="1" ht="25.5" x14ac:dyDescent="0.2">
      <c r="A164" s="71" t="s">
        <v>168</v>
      </c>
      <c r="B164" s="72" t="s">
        <v>169</v>
      </c>
      <c r="C164" s="73">
        <f t="shared" si="214"/>
        <v>79093.7</v>
      </c>
      <c r="D164" s="73">
        <f t="shared" si="214"/>
        <v>305262.45935363992</v>
      </c>
      <c r="E164" s="73">
        <f t="shared" si="214"/>
        <v>4338.6050832835626</v>
      </c>
      <c r="F164" s="73">
        <f t="shared" si="214"/>
        <v>4338.6099999999997</v>
      </c>
      <c r="G164" s="73">
        <f t="shared" si="214"/>
        <v>4338.6099999999997</v>
      </c>
      <c r="H164" s="73">
        <f t="shared" si="214"/>
        <v>1000</v>
      </c>
      <c r="I164" s="73">
        <f t="shared" si="214"/>
        <v>1000</v>
      </c>
      <c r="J164" s="73">
        <f t="shared" si="214"/>
        <v>2497.6999999999998</v>
      </c>
      <c r="K164" s="165">
        <f t="shared" si="174"/>
        <v>249.77</v>
      </c>
      <c r="L164" s="73">
        <f t="shared" si="215"/>
        <v>0</v>
      </c>
      <c r="M164" s="73">
        <f t="shared" si="215"/>
        <v>0</v>
      </c>
      <c r="N164" s="73">
        <f t="shared" si="215"/>
        <v>0</v>
      </c>
      <c r="O164" s="73">
        <f t="shared" si="215"/>
        <v>0</v>
      </c>
    </row>
    <row r="165" spans="1:15" ht="25.5" x14ac:dyDescent="0.2">
      <c r="A165" s="71" t="s">
        <v>170</v>
      </c>
      <c r="B165" s="72" t="s">
        <v>171</v>
      </c>
      <c r="C165" s="73">
        <f t="shared" si="214"/>
        <v>79093.7</v>
      </c>
      <c r="D165" s="73">
        <f t="shared" si="214"/>
        <v>305262.45935363992</v>
      </c>
      <c r="E165" s="73">
        <f t="shared" si="214"/>
        <v>4338.6050832835626</v>
      </c>
      <c r="F165" s="73">
        <f t="shared" si="214"/>
        <v>4338.6099999999997</v>
      </c>
      <c r="G165" s="73">
        <f t="shared" si="214"/>
        <v>4338.6099999999997</v>
      </c>
      <c r="H165" s="73">
        <f t="shared" si="214"/>
        <v>1000</v>
      </c>
      <c r="I165" s="73">
        <f t="shared" si="214"/>
        <v>1000</v>
      </c>
      <c r="J165" s="73">
        <f t="shared" si="214"/>
        <v>2497.6999999999998</v>
      </c>
      <c r="K165" s="165">
        <f t="shared" si="174"/>
        <v>249.77</v>
      </c>
      <c r="L165" s="73">
        <f t="shared" si="215"/>
        <v>0</v>
      </c>
      <c r="M165" s="73">
        <f t="shared" si="215"/>
        <v>0</v>
      </c>
      <c r="N165" s="73">
        <f t="shared" si="215"/>
        <v>0</v>
      </c>
      <c r="O165" s="73">
        <f t="shared" si="215"/>
        <v>0</v>
      </c>
    </row>
    <row r="166" spans="1:15" ht="25.5" x14ac:dyDescent="0.2">
      <c r="A166" s="63">
        <v>4511</v>
      </c>
      <c r="B166" s="64" t="s">
        <v>171</v>
      </c>
      <c r="C166" s="65">
        <v>79093.7</v>
      </c>
      <c r="D166" s="65">
        <v>305262.45935363992</v>
      </c>
      <c r="E166" s="65">
        <v>4338.6050832835626</v>
      </c>
      <c r="F166" s="65">
        <v>4338.6099999999997</v>
      </c>
      <c r="G166" s="65">
        <v>4338.6099999999997</v>
      </c>
      <c r="H166" s="65">
        <v>1000</v>
      </c>
      <c r="I166" s="65">
        <v>1000</v>
      </c>
      <c r="J166" s="65">
        <v>2497.6999999999998</v>
      </c>
      <c r="K166" s="165">
        <f t="shared" si="174"/>
        <v>249.77</v>
      </c>
      <c r="L166" s="65"/>
      <c r="M166" s="65"/>
      <c r="N166" s="65"/>
      <c r="O166" s="65"/>
    </row>
    <row r="167" spans="1:15" ht="51" x14ac:dyDescent="0.2">
      <c r="A167" s="55" t="s">
        <v>313</v>
      </c>
      <c r="B167" s="56" t="s">
        <v>314</v>
      </c>
      <c r="C167" s="83">
        <f t="shared" ref="C167:F167" si="216">(SUM(C169))</f>
        <v>500</v>
      </c>
      <c r="D167" s="57">
        <f t="shared" si="216"/>
        <v>305262.45935363992</v>
      </c>
      <c r="E167" s="79">
        <f t="shared" si="216"/>
        <v>0</v>
      </c>
      <c r="F167" s="79">
        <f t="shared" si="216"/>
        <v>0</v>
      </c>
      <c r="G167" s="79">
        <f t="shared" ref="G167:I167" si="217">(SUM(G169))</f>
        <v>0</v>
      </c>
      <c r="H167" s="79">
        <f t="shared" ref="H167" si="218">(SUM(H169))</f>
        <v>500</v>
      </c>
      <c r="I167" s="79">
        <f t="shared" si="217"/>
        <v>500</v>
      </c>
      <c r="J167" s="79">
        <f t="shared" ref="J167" si="219">(SUM(J169))</f>
        <v>600</v>
      </c>
      <c r="K167" s="165">
        <f t="shared" si="174"/>
        <v>120</v>
      </c>
      <c r="L167" s="57">
        <f t="shared" ref="L167:O167" si="220">SUM(L169)</f>
        <v>0</v>
      </c>
      <c r="M167" s="57">
        <f t="shared" si="220"/>
        <v>0</v>
      </c>
      <c r="N167" s="57">
        <f t="shared" si="220"/>
        <v>0</v>
      </c>
      <c r="O167" s="57">
        <f t="shared" si="220"/>
        <v>0</v>
      </c>
    </row>
    <row r="168" spans="1:15" ht="25.5" x14ac:dyDescent="0.2">
      <c r="A168" s="55" t="s">
        <v>175</v>
      </c>
      <c r="B168" s="56" t="s">
        <v>43</v>
      </c>
      <c r="C168" s="57">
        <v>0</v>
      </c>
      <c r="D168" s="57">
        <v>0</v>
      </c>
      <c r="E168" s="57">
        <v>0</v>
      </c>
      <c r="F168" s="57">
        <v>0</v>
      </c>
      <c r="G168" s="57">
        <v>0</v>
      </c>
      <c r="H168" s="57">
        <v>0</v>
      </c>
      <c r="I168" s="57">
        <v>0</v>
      </c>
      <c r="J168" s="57">
        <v>0</v>
      </c>
      <c r="K168" s="165">
        <v>0</v>
      </c>
      <c r="L168" s="57"/>
      <c r="M168" s="57"/>
      <c r="N168" s="57"/>
      <c r="O168" s="57"/>
    </row>
    <row r="169" spans="1:15" x14ac:dyDescent="0.2">
      <c r="A169" s="71">
        <v>4</v>
      </c>
      <c r="B169" s="72" t="s">
        <v>316</v>
      </c>
      <c r="C169" s="73">
        <f t="shared" ref="C169:J171" si="221">(SUM(C170))</f>
        <v>500</v>
      </c>
      <c r="D169" s="73">
        <f t="shared" si="221"/>
        <v>305262.45935363992</v>
      </c>
      <c r="E169" s="73">
        <f t="shared" si="221"/>
        <v>0</v>
      </c>
      <c r="F169" s="73">
        <f t="shared" si="221"/>
        <v>0</v>
      </c>
      <c r="G169" s="73">
        <f t="shared" si="221"/>
        <v>0</v>
      </c>
      <c r="H169" s="73">
        <f t="shared" si="221"/>
        <v>500</v>
      </c>
      <c r="I169" s="73">
        <f t="shared" si="221"/>
        <v>500</v>
      </c>
      <c r="J169" s="73">
        <f t="shared" si="221"/>
        <v>600</v>
      </c>
      <c r="K169" s="165">
        <f t="shared" si="174"/>
        <v>120</v>
      </c>
      <c r="L169" s="73">
        <f t="shared" ref="L169:O171" si="222">SUM(L170)</f>
        <v>0</v>
      </c>
      <c r="M169" s="73">
        <f t="shared" si="222"/>
        <v>0</v>
      </c>
      <c r="N169" s="73">
        <f t="shared" si="222"/>
        <v>0</v>
      </c>
      <c r="O169" s="73">
        <f t="shared" si="222"/>
        <v>0</v>
      </c>
    </row>
    <row r="170" spans="1:15" x14ac:dyDescent="0.2">
      <c r="A170" s="71">
        <v>42</v>
      </c>
      <c r="B170" s="72" t="s">
        <v>315</v>
      </c>
      <c r="C170" s="73">
        <f t="shared" si="221"/>
        <v>500</v>
      </c>
      <c r="D170" s="73">
        <f t="shared" si="221"/>
        <v>305262.45935363992</v>
      </c>
      <c r="E170" s="73">
        <f t="shared" si="221"/>
        <v>0</v>
      </c>
      <c r="F170" s="73">
        <f t="shared" si="221"/>
        <v>0</v>
      </c>
      <c r="G170" s="73">
        <f t="shared" si="221"/>
        <v>0</v>
      </c>
      <c r="H170" s="73">
        <f t="shared" si="221"/>
        <v>500</v>
      </c>
      <c r="I170" s="73">
        <f t="shared" si="221"/>
        <v>500</v>
      </c>
      <c r="J170" s="73">
        <f t="shared" si="221"/>
        <v>600</v>
      </c>
      <c r="K170" s="165">
        <f t="shared" si="174"/>
        <v>120</v>
      </c>
      <c r="L170" s="73">
        <f t="shared" si="222"/>
        <v>0</v>
      </c>
      <c r="M170" s="73">
        <f t="shared" si="222"/>
        <v>0</v>
      </c>
      <c r="N170" s="73">
        <f t="shared" si="222"/>
        <v>0</v>
      </c>
      <c r="O170" s="73">
        <f t="shared" si="222"/>
        <v>0</v>
      </c>
    </row>
    <row r="171" spans="1:15" ht="25.5" x14ac:dyDescent="0.2">
      <c r="A171" s="71">
        <v>424</v>
      </c>
      <c r="B171" s="72" t="s">
        <v>255</v>
      </c>
      <c r="C171" s="73">
        <f t="shared" si="221"/>
        <v>500</v>
      </c>
      <c r="D171" s="73">
        <f t="shared" si="221"/>
        <v>305262.45935363992</v>
      </c>
      <c r="E171" s="73">
        <f t="shared" si="221"/>
        <v>0</v>
      </c>
      <c r="F171" s="73">
        <f t="shared" si="221"/>
        <v>0</v>
      </c>
      <c r="G171" s="73">
        <f t="shared" si="221"/>
        <v>0</v>
      </c>
      <c r="H171" s="73">
        <f t="shared" si="221"/>
        <v>500</v>
      </c>
      <c r="I171" s="73">
        <f t="shared" si="221"/>
        <v>500</v>
      </c>
      <c r="J171" s="73">
        <f t="shared" si="221"/>
        <v>600</v>
      </c>
      <c r="K171" s="165">
        <f t="shared" si="174"/>
        <v>120</v>
      </c>
      <c r="L171" s="73">
        <f t="shared" si="222"/>
        <v>0</v>
      </c>
      <c r="M171" s="73">
        <f t="shared" si="222"/>
        <v>0</v>
      </c>
      <c r="N171" s="73">
        <f t="shared" si="222"/>
        <v>0</v>
      </c>
      <c r="O171" s="73">
        <f t="shared" si="222"/>
        <v>0</v>
      </c>
    </row>
    <row r="172" spans="1:15" x14ac:dyDescent="0.2">
      <c r="A172" s="63">
        <v>4241</v>
      </c>
      <c r="B172" s="64" t="s">
        <v>122</v>
      </c>
      <c r="C172" s="65">
        <v>500</v>
      </c>
      <c r="D172" s="65">
        <v>305262.45935363992</v>
      </c>
      <c r="E172" s="65">
        <v>0</v>
      </c>
      <c r="F172" s="65">
        <v>0</v>
      </c>
      <c r="G172" s="65">
        <v>0</v>
      </c>
      <c r="H172" s="65">
        <v>500</v>
      </c>
      <c r="I172" s="65">
        <v>500</v>
      </c>
      <c r="J172" s="65">
        <v>600</v>
      </c>
      <c r="K172" s="165">
        <f t="shared" si="174"/>
        <v>120</v>
      </c>
      <c r="L172" s="65"/>
      <c r="M172" s="65"/>
      <c r="N172" s="65"/>
      <c r="O172" s="65"/>
    </row>
    <row r="173" spans="1:15" ht="25.5" x14ac:dyDescent="0.2">
      <c r="A173" s="51" t="s">
        <v>204</v>
      </c>
      <c r="B173" s="52" t="s">
        <v>205</v>
      </c>
      <c r="C173" s="200">
        <f t="shared" ref="C173:J173" si="223">(SUM(C174))</f>
        <v>3418.75</v>
      </c>
      <c r="D173" s="53">
        <f t="shared" si="223"/>
        <v>29199.01785121773</v>
      </c>
      <c r="E173" s="74">
        <f t="shared" si="223"/>
        <v>663.61404207313024</v>
      </c>
      <c r="F173" s="74">
        <f t="shared" si="223"/>
        <v>663.61404207313024</v>
      </c>
      <c r="G173" s="202">
        <f t="shared" si="223"/>
        <v>663.61404207313024</v>
      </c>
      <c r="H173" s="202">
        <f t="shared" si="223"/>
        <v>1260.1099999999999</v>
      </c>
      <c r="I173" s="202">
        <f t="shared" si="223"/>
        <v>1260.1099999999999</v>
      </c>
      <c r="J173" s="202">
        <f t="shared" si="223"/>
        <v>10661.25</v>
      </c>
      <c r="K173" s="165">
        <f t="shared" si="174"/>
        <v>846.05709025402552</v>
      </c>
      <c r="L173" s="53">
        <f>SUM(L174)</f>
        <v>0</v>
      </c>
      <c r="M173" s="53">
        <f>SUM(M174)</f>
        <v>0</v>
      </c>
      <c r="N173" s="53">
        <f>SUM(N174)</f>
        <v>0</v>
      </c>
      <c r="O173" s="53">
        <f>SUM(O174)</f>
        <v>0</v>
      </c>
    </row>
    <row r="174" spans="1:15" ht="51" x14ac:dyDescent="0.2">
      <c r="A174" s="55" t="s">
        <v>42</v>
      </c>
      <c r="B174" s="56" t="s">
        <v>206</v>
      </c>
      <c r="C174" s="57">
        <f t="shared" ref="C174:F174" si="224">(SUM(C176))</f>
        <v>3418.75</v>
      </c>
      <c r="D174" s="57">
        <f t="shared" si="224"/>
        <v>29199.01785121773</v>
      </c>
      <c r="E174" s="57">
        <f t="shared" si="224"/>
        <v>663.61404207313024</v>
      </c>
      <c r="F174" s="57">
        <f t="shared" si="224"/>
        <v>663.61404207313024</v>
      </c>
      <c r="G174" s="57">
        <f t="shared" ref="G174:I174" si="225">(SUM(G176))</f>
        <v>663.61404207313024</v>
      </c>
      <c r="H174" s="57">
        <f t="shared" ref="H174" si="226">(SUM(H176))</f>
        <v>1260.1099999999999</v>
      </c>
      <c r="I174" s="57">
        <f t="shared" si="225"/>
        <v>1260.1099999999999</v>
      </c>
      <c r="J174" s="57">
        <f t="shared" ref="J174" si="227">(SUM(J176))</f>
        <v>10661.25</v>
      </c>
      <c r="K174" s="165">
        <f t="shared" si="174"/>
        <v>846.05709025402552</v>
      </c>
      <c r="L174" s="57">
        <f t="shared" ref="L174:O174" si="228">SUM(L176)</f>
        <v>0</v>
      </c>
      <c r="M174" s="57">
        <f t="shared" si="228"/>
        <v>0</v>
      </c>
      <c r="N174" s="57">
        <f t="shared" si="228"/>
        <v>0</v>
      </c>
      <c r="O174" s="57">
        <f t="shared" si="228"/>
        <v>0</v>
      </c>
    </row>
    <row r="175" spans="1:15" s="62" customFormat="1" ht="25.5" x14ac:dyDescent="0.2">
      <c r="A175" s="55" t="s">
        <v>175</v>
      </c>
      <c r="B175" s="56" t="s">
        <v>43</v>
      </c>
      <c r="C175" s="57">
        <v>0</v>
      </c>
      <c r="D175" s="57">
        <v>0</v>
      </c>
      <c r="E175" s="57">
        <v>0</v>
      </c>
      <c r="F175" s="57">
        <v>0</v>
      </c>
      <c r="G175" s="57">
        <v>0</v>
      </c>
      <c r="H175" s="57">
        <v>0</v>
      </c>
      <c r="I175" s="57">
        <v>0</v>
      </c>
      <c r="J175" s="57">
        <v>0</v>
      </c>
      <c r="K175" s="165">
        <v>0</v>
      </c>
      <c r="L175" s="57"/>
      <c r="M175" s="57"/>
      <c r="N175" s="57"/>
      <c r="O175" s="57"/>
    </row>
    <row r="176" spans="1:15" s="62" customFormat="1" x14ac:dyDescent="0.2">
      <c r="A176" s="59">
        <v>3</v>
      </c>
      <c r="B176" s="60" t="s">
        <v>21</v>
      </c>
      <c r="C176" s="61">
        <f t="shared" ref="C176:J177" si="229">(SUM(C177))</f>
        <v>3418.75</v>
      </c>
      <c r="D176" s="61">
        <f t="shared" si="229"/>
        <v>29199.01785121773</v>
      </c>
      <c r="E176" s="61">
        <f t="shared" si="229"/>
        <v>663.61404207313024</v>
      </c>
      <c r="F176" s="61">
        <f t="shared" si="229"/>
        <v>663.61404207313024</v>
      </c>
      <c r="G176" s="61">
        <f t="shared" si="229"/>
        <v>663.61404207313024</v>
      </c>
      <c r="H176" s="61">
        <f t="shared" si="229"/>
        <v>1260.1099999999999</v>
      </c>
      <c r="I176" s="61">
        <f t="shared" si="229"/>
        <v>1260.1099999999999</v>
      </c>
      <c r="J176" s="61">
        <f t="shared" si="229"/>
        <v>10661.25</v>
      </c>
      <c r="K176" s="165">
        <f t="shared" si="174"/>
        <v>846.05709025402552</v>
      </c>
      <c r="L176" s="61">
        <f>SUM(L177)</f>
        <v>0</v>
      </c>
      <c r="M176" s="61">
        <f>SUM(M177)</f>
        <v>0</v>
      </c>
      <c r="N176" s="61">
        <f>SUM(N177)</f>
        <v>0</v>
      </c>
      <c r="O176" s="61">
        <f>SUM(O177)</f>
        <v>0</v>
      </c>
    </row>
    <row r="177" spans="1:15" s="62" customFormat="1" x14ac:dyDescent="0.2">
      <c r="A177" s="59">
        <v>32</v>
      </c>
      <c r="B177" s="60" t="s">
        <v>29</v>
      </c>
      <c r="C177" s="61">
        <f t="shared" si="229"/>
        <v>3418.75</v>
      </c>
      <c r="D177" s="61">
        <f t="shared" si="229"/>
        <v>29199.01785121773</v>
      </c>
      <c r="E177" s="61">
        <f t="shared" si="229"/>
        <v>663.61404207313024</v>
      </c>
      <c r="F177" s="61">
        <f t="shared" si="229"/>
        <v>663.61404207313024</v>
      </c>
      <c r="G177" s="61">
        <f t="shared" si="229"/>
        <v>663.61404207313024</v>
      </c>
      <c r="H177" s="61">
        <f t="shared" si="229"/>
        <v>1260.1099999999999</v>
      </c>
      <c r="I177" s="61">
        <f t="shared" si="229"/>
        <v>1260.1099999999999</v>
      </c>
      <c r="J177" s="61">
        <f t="shared" si="229"/>
        <v>10661.25</v>
      </c>
      <c r="K177" s="165">
        <f t="shared" si="174"/>
        <v>846.05709025402552</v>
      </c>
      <c r="L177" s="61">
        <f t="shared" ref="L177:O177" si="230">SUM(L178)</f>
        <v>0</v>
      </c>
      <c r="M177" s="61">
        <f t="shared" si="230"/>
        <v>0</v>
      </c>
      <c r="N177" s="61">
        <f t="shared" si="230"/>
        <v>0</v>
      </c>
      <c r="O177" s="61">
        <f t="shared" si="230"/>
        <v>0</v>
      </c>
    </row>
    <row r="178" spans="1:15" x14ac:dyDescent="0.2">
      <c r="A178" s="59">
        <v>323</v>
      </c>
      <c r="B178" s="60" t="s">
        <v>96</v>
      </c>
      <c r="C178" s="61">
        <f t="shared" ref="C178:H178" si="231">(SUM(C179+C180))</f>
        <v>3418.75</v>
      </c>
      <c r="D178" s="61">
        <f t="shared" si="231"/>
        <v>29199.01785121773</v>
      </c>
      <c r="E178" s="61">
        <f t="shared" si="231"/>
        <v>663.61404207313024</v>
      </c>
      <c r="F178" s="61">
        <f t="shared" si="231"/>
        <v>663.61404207313024</v>
      </c>
      <c r="G178" s="61">
        <f t="shared" si="231"/>
        <v>663.61404207313024</v>
      </c>
      <c r="H178" s="61">
        <f t="shared" si="231"/>
        <v>1260.1099999999999</v>
      </c>
      <c r="I178" s="61">
        <f t="shared" ref="I178:J178" si="232">(SUM(I179+I180))</f>
        <v>1260.1099999999999</v>
      </c>
      <c r="J178" s="61">
        <f t="shared" si="232"/>
        <v>10661.25</v>
      </c>
      <c r="K178" s="165">
        <f t="shared" si="174"/>
        <v>846.05709025402552</v>
      </c>
      <c r="L178" s="61">
        <f>SUM(L179)</f>
        <v>0</v>
      </c>
      <c r="M178" s="61">
        <f>SUM(M179)</f>
        <v>0</v>
      </c>
      <c r="N178" s="61">
        <f>SUM(N179)</f>
        <v>0</v>
      </c>
      <c r="O178" s="61">
        <f>SUM(O179)</f>
        <v>0</v>
      </c>
    </row>
    <row r="179" spans="1:15" ht="25.5" x14ac:dyDescent="0.2">
      <c r="A179" s="63">
        <v>3232</v>
      </c>
      <c r="B179" s="64" t="s">
        <v>163</v>
      </c>
      <c r="C179" s="65">
        <v>3418.75</v>
      </c>
      <c r="D179" s="65">
        <v>22562.877430486427</v>
      </c>
      <c r="E179" s="65">
        <v>663.61404207313024</v>
      </c>
      <c r="F179" s="65">
        <v>663.61404207313024</v>
      </c>
      <c r="G179" s="65">
        <v>663.61404207313024</v>
      </c>
      <c r="H179" s="65">
        <v>1260.1099999999999</v>
      </c>
      <c r="I179" s="65">
        <v>1260.1099999999999</v>
      </c>
      <c r="J179" s="65">
        <v>10661.25</v>
      </c>
      <c r="K179" s="165">
        <f t="shared" si="174"/>
        <v>846.05709025402552</v>
      </c>
      <c r="L179" s="65"/>
      <c r="M179" s="65"/>
      <c r="N179" s="65"/>
      <c r="O179" s="65"/>
    </row>
    <row r="180" spans="1:15" x14ac:dyDescent="0.2">
      <c r="A180" s="63">
        <v>3237</v>
      </c>
      <c r="B180" s="64" t="s">
        <v>150</v>
      </c>
      <c r="C180" s="65">
        <v>0</v>
      </c>
      <c r="D180" s="65">
        <v>6636.1404207313026</v>
      </c>
      <c r="E180" s="65">
        <v>0</v>
      </c>
      <c r="F180" s="65">
        <v>0</v>
      </c>
      <c r="G180" s="65">
        <v>0</v>
      </c>
      <c r="H180" s="65">
        <v>0</v>
      </c>
      <c r="I180" s="65">
        <v>0</v>
      </c>
      <c r="J180" s="65">
        <v>0</v>
      </c>
      <c r="K180" s="165">
        <v>0</v>
      </c>
      <c r="L180" s="65"/>
      <c r="M180" s="65"/>
      <c r="N180" s="65"/>
      <c r="O180" s="65"/>
    </row>
    <row r="181" spans="1:15" s="62" customFormat="1" ht="25.5" x14ac:dyDescent="0.2">
      <c r="A181" s="51" t="s">
        <v>134</v>
      </c>
      <c r="B181" s="52" t="s">
        <v>207</v>
      </c>
      <c r="C181" s="53">
        <f>(SUM(C183+C227+C262+C298+C333+C353+C376+C399+C421+C427+C437+C450+C463+C476+C482+C488+C494+C502+C513+C523))</f>
        <v>403382.35000000003</v>
      </c>
      <c r="D181" s="53">
        <f>(SUM(D183+D227+D262+D298+D333++D353+D376+D399+D421+D427+D437+D450+D463+D482+D488+D494+D502+D513+D523))</f>
        <v>710996.08467715164</v>
      </c>
      <c r="E181" s="53">
        <f t="shared" ref="E181:G181" si="233">(SUM(E183+E227+E262+E298+E333+E353+E376+E399+E421+E427+E437+E450+E463+E482+E488+E494+E502+E513+E523))</f>
        <v>643692.3529132657</v>
      </c>
      <c r="F181" s="53">
        <f t="shared" si="233"/>
        <v>798725.72513438168</v>
      </c>
      <c r="G181" s="53">
        <f t="shared" si="233"/>
        <v>804725.73058066226</v>
      </c>
      <c r="H181" s="53">
        <f>(SUM(H183+H227+H262+H298+H333+H353+H376+H399+H421+H427+H437+H450+H463+H476+H482+H488+H494+H502+H513+H523))</f>
        <v>891761.02645895549</v>
      </c>
      <c r="I181" s="53">
        <f>(SUM(I183+I227+I262+I298+I333+I353+I376+I399+I421+I427+I437+I450+I463+I476+I482+I488+I494+I502+I513+I523))</f>
        <v>891761.02645895549</v>
      </c>
      <c r="J181" s="53">
        <f>(SUM(J183+J227+J262+J298+J333+J353+J376+J399+J421+J427+J437+J450+J463+J476+J482+J488+J494+J502+J513+J523))</f>
        <v>459707.97140420723</v>
      </c>
      <c r="K181" s="165">
        <f t="shared" si="174"/>
        <v>51.550578884304485</v>
      </c>
      <c r="L181" s="80">
        <f>SUM(L183+L353+L399+L421+L427+L437+L482+L494+L502+L513+L523)</f>
        <v>0</v>
      </c>
      <c r="M181" s="53">
        <f>SUM(M183+M333+M353+M399+M421+M427+M437+M482+M494+M502+M513+M523)</f>
        <v>0</v>
      </c>
      <c r="N181" s="53">
        <f>SUM(N183+N333+N353+N399+N421+N427+N437+N482+N494+N502+N513+N523)</f>
        <v>0</v>
      </c>
      <c r="O181" s="53">
        <f>SUM(O183+O333+O353+O399+O421+O427+O437+O482+O494+O502+O513+O523)</f>
        <v>0</v>
      </c>
    </row>
    <row r="182" spans="1:15" s="62" customFormat="1" x14ac:dyDescent="0.2">
      <c r="A182" s="81"/>
      <c r="B182" s="82"/>
      <c r="C182" s="65">
        <v>0</v>
      </c>
      <c r="D182" s="65">
        <v>0</v>
      </c>
      <c r="E182" s="65">
        <v>0</v>
      </c>
      <c r="F182" s="65">
        <v>0</v>
      </c>
      <c r="G182" s="65">
        <v>0</v>
      </c>
      <c r="H182" s="65">
        <v>0</v>
      </c>
      <c r="I182" s="65">
        <v>0</v>
      </c>
      <c r="J182" s="65">
        <v>0</v>
      </c>
      <c r="K182" s="165">
        <v>0</v>
      </c>
      <c r="L182" s="65"/>
      <c r="M182" s="65"/>
      <c r="N182" s="65"/>
      <c r="O182" s="65"/>
    </row>
    <row r="183" spans="1:15" ht="51" x14ac:dyDescent="0.2">
      <c r="A183" s="55" t="s">
        <v>42</v>
      </c>
      <c r="B183" s="56" t="s">
        <v>19</v>
      </c>
      <c r="C183" s="57">
        <f>(SUM(C189))</f>
        <v>16722.11</v>
      </c>
      <c r="D183" s="83">
        <f t="shared" ref="D183:G183" si="234">(SUM(D185))</f>
        <v>11135.443625987125</v>
      </c>
      <c r="E183" s="57">
        <f t="shared" si="234"/>
        <v>11135.443625987125</v>
      </c>
      <c r="F183" s="83">
        <f t="shared" si="234"/>
        <v>10879.43</v>
      </c>
      <c r="G183" s="83">
        <f t="shared" si="234"/>
        <v>10879.43</v>
      </c>
      <c r="H183" s="83">
        <f t="shared" ref="H183" si="235">(SUM(H185))</f>
        <v>10879.43</v>
      </c>
      <c r="I183" s="83">
        <f t="shared" ref="I183:J183" si="236">(SUM(I185))</f>
        <v>10879.43</v>
      </c>
      <c r="J183" s="83">
        <f t="shared" si="236"/>
        <v>10849.43</v>
      </c>
      <c r="K183" s="165">
        <f t="shared" si="174"/>
        <v>99.724250259434541</v>
      </c>
      <c r="L183" s="57">
        <f t="shared" ref="L183:O183" si="237">SUM(L185)</f>
        <v>0</v>
      </c>
      <c r="M183" s="57">
        <f t="shared" si="237"/>
        <v>0</v>
      </c>
      <c r="N183" s="57">
        <f t="shared" si="237"/>
        <v>0</v>
      </c>
      <c r="O183" s="57">
        <f t="shared" si="237"/>
        <v>0</v>
      </c>
    </row>
    <row r="184" spans="1:15" x14ac:dyDescent="0.2">
      <c r="A184" s="84" t="s">
        <v>208</v>
      </c>
      <c r="B184" s="56" t="s">
        <v>209</v>
      </c>
      <c r="C184" s="57">
        <v>0</v>
      </c>
      <c r="D184" s="83">
        <v>11135.443625987125</v>
      </c>
      <c r="E184" s="83">
        <v>11135.443625987125</v>
      </c>
      <c r="F184" s="83">
        <v>10879.43</v>
      </c>
      <c r="G184" s="83">
        <v>10879.43</v>
      </c>
      <c r="H184" s="83">
        <v>10879.43</v>
      </c>
      <c r="I184" s="83">
        <v>10879.43</v>
      </c>
      <c r="J184" s="83">
        <v>10879.43</v>
      </c>
      <c r="K184" s="165">
        <f t="shared" si="174"/>
        <v>100</v>
      </c>
      <c r="L184" s="57"/>
      <c r="M184" s="57"/>
      <c r="N184" s="57"/>
      <c r="O184" s="57"/>
    </row>
    <row r="185" spans="1:15" s="62" customFormat="1" ht="27.75" customHeight="1" x14ac:dyDescent="0.2">
      <c r="A185" s="59">
        <v>3</v>
      </c>
      <c r="B185" s="60" t="s">
        <v>21</v>
      </c>
      <c r="C185" s="61">
        <f>(SUM(C189))</f>
        <v>16722.11</v>
      </c>
      <c r="D185" s="61">
        <f>(SUM(D189))</f>
        <v>11135.443625987125</v>
      </c>
      <c r="E185" s="61">
        <f>(SUM(E189+E217))</f>
        <v>11135.443625987125</v>
      </c>
      <c r="F185" s="61">
        <f t="shared" ref="F185:J185" si="238">(SUM(F189+F217+F186))</f>
        <v>10879.43</v>
      </c>
      <c r="G185" s="61">
        <f t="shared" si="238"/>
        <v>10879.43</v>
      </c>
      <c r="H185" s="61">
        <f t="shared" si="238"/>
        <v>10879.43</v>
      </c>
      <c r="I185" s="61">
        <f t="shared" si="238"/>
        <v>10879.43</v>
      </c>
      <c r="J185" s="61">
        <f t="shared" si="238"/>
        <v>10849.43</v>
      </c>
      <c r="K185" s="165">
        <f t="shared" si="174"/>
        <v>99.724250259434541</v>
      </c>
      <c r="L185" s="61">
        <f t="shared" ref="L185:O185" si="239">SUM(L189)</f>
        <v>0</v>
      </c>
      <c r="M185" s="61">
        <f t="shared" si="239"/>
        <v>0</v>
      </c>
      <c r="N185" s="61">
        <f t="shared" si="239"/>
        <v>0</v>
      </c>
      <c r="O185" s="61">
        <f t="shared" si="239"/>
        <v>0</v>
      </c>
    </row>
    <row r="186" spans="1:15" s="62" customFormat="1" ht="27.75" customHeight="1" x14ac:dyDescent="0.2">
      <c r="A186" s="59">
        <v>31</v>
      </c>
      <c r="B186" s="60" t="s">
        <v>22</v>
      </c>
      <c r="C186" s="61">
        <v>6.19</v>
      </c>
      <c r="D186" s="61"/>
      <c r="E186" s="61">
        <v>0</v>
      </c>
      <c r="F186" s="61">
        <v>30</v>
      </c>
      <c r="G186" s="61">
        <v>30</v>
      </c>
      <c r="H186" s="61">
        <v>30</v>
      </c>
      <c r="I186" s="61">
        <v>30</v>
      </c>
      <c r="J186" s="61">
        <v>0</v>
      </c>
      <c r="K186" s="165">
        <f t="shared" si="174"/>
        <v>0</v>
      </c>
      <c r="L186" s="61"/>
      <c r="M186" s="61"/>
      <c r="N186" s="61"/>
      <c r="O186" s="61"/>
    </row>
    <row r="187" spans="1:15" s="62" customFormat="1" ht="27.75" customHeight="1" x14ac:dyDescent="0.2">
      <c r="A187" s="59">
        <v>313</v>
      </c>
      <c r="B187" s="60" t="s">
        <v>83</v>
      </c>
      <c r="C187" s="61">
        <v>6.19</v>
      </c>
      <c r="D187" s="61"/>
      <c r="E187" s="61">
        <v>0</v>
      </c>
      <c r="F187" s="61">
        <v>30</v>
      </c>
      <c r="G187" s="61">
        <v>30</v>
      </c>
      <c r="H187" s="61">
        <v>30</v>
      </c>
      <c r="I187" s="61">
        <v>30</v>
      </c>
      <c r="J187" s="61">
        <v>0</v>
      </c>
      <c r="K187" s="165">
        <f t="shared" si="174"/>
        <v>0</v>
      </c>
      <c r="L187" s="61"/>
      <c r="M187" s="61"/>
      <c r="N187" s="61"/>
      <c r="O187" s="61"/>
    </row>
    <row r="188" spans="1:15" s="62" customFormat="1" ht="27.75" customHeight="1" x14ac:dyDescent="0.2">
      <c r="A188" s="59">
        <v>3133</v>
      </c>
      <c r="B188" s="60" t="s">
        <v>307</v>
      </c>
      <c r="C188" s="61">
        <v>6.19</v>
      </c>
      <c r="D188" s="61"/>
      <c r="E188" s="61">
        <v>0</v>
      </c>
      <c r="F188" s="157">
        <v>30</v>
      </c>
      <c r="G188" s="199">
        <v>30</v>
      </c>
      <c r="H188" s="199">
        <v>30</v>
      </c>
      <c r="I188" s="199">
        <v>30</v>
      </c>
      <c r="J188" s="199">
        <v>0</v>
      </c>
      <c r="K188" s="165">
        <f t="shared" si="174"/>
        <v>0</v>
      </c>
      <c r="L188" s="61"/>
      <c r="M188" s="61"/>
      <c r="N188" s="61"/>
      <c r="O188" s="61"/>
    </row>
    <row r="189" spans="1:15" s="62" customFormat="1" x14ac:dyDescent="0.2">
      <c r="A189" s="59">
        <v>32</v>
      </c>
      <c r="B189" s="60" t="s">
        <v>29</v>
      </c>
      <c r="C189" s="61">
        <f>(SUM(C190+C194+C201+C208+C209+C223))</f>
        <v>16722.11</v>
      </c>
      <c r="D189" s="61">
        <f>(SUM(D190+D194+D201+D208+D209+D223))</f>
        <v>11135.443625987125</v>
      </c>
      <c r="E189" s="61">
        <f>(SUM(E190+E194+E201+E209))</f>
        <v>11135.443625987125</v>
      </c>
      <c r="F189" s="61">
        <v>10849.43</v>
      </c>
      <c r="G189" s="199">
        <v>10849.43</v>
      </c>
      <c r="H189" s="199">
        <v>10849.43</v>
      </c>
      <c r="I189" s="199">
        <v>10849.43</v>
      </c>
      <c r="J189" s="199">
        <v>10849.43</v>
      </c>
      <c r="K189" s="165">
        <f t="shared" si="174"/>
        <v>100</v>
      </c>
      <c r="L189" s="61">
        <f>SUM(L190+L194+L201+L209)</f>
        <v>0</v>
      </c>
      <c r="M189" s="61">
        <f>SUM(M190+M194+M201+M209)</f>
        <v>0</v>
      </c>
      <c r="N189" s="61">
        <f>SUM(N190+N194+N201+N209)</f>
        <v>0</v>
      </c>
      <c r="O189" s="61">
        <f>SUM(O190+O194+O201+O209)</f>
        <v>0</v>
      </c>
    </row>
    <row r="190" spans="1:15" s="62" customFormat="1" x14ac:dyDescent="0.2">
      <c r="A190" s="59">
        <v>321</v>
      </c>
      <c r="B190" s="60" t="s">
        <v>85</v>
      </c>
      <c r="C190" s="61">
        <v>0</v>
      </c>
      <c r="D190" s="61">
        <f t="shared" ref="D190:G190" si="240">(SUM(D191:D192))</f>
        <v>1327.2280841462605</v>
      </c>
      <c r="E190" s="61">
        <f t="shared" si="240"/>
        <v>1327.2280841462605</v>
      </c>
      <c r="F190" s="157">
        <f t="shared" si="240"/>
        <v>1327.2240420731302</v>
      </c>
      <c r="G190" s="199">
        <f t="shared" si="240"/>
        <v>1327.2240420731302</v>
      </c>
      <c r="H190" s="199">
        <f t="shared" ref="H190" si="241">(SUM(H191:H192))</f>
        <v>1327.2240420731302</v>
      </c>
      <c r="I190" s="199">
        <f t="shared" ref="I190:J190" si="242">(SUM(I191:I192))</f>
        <v>1327.2240420731302</v>
      </c>
      <c r="J190" s="199">
        <f t="shared" si="242"/>
        <v>0</v>
      </c>
      <c r="K190" s="165">
        <f t="shared" si="174"/>
        <v>0</v>
      </c>
      <c r="L190" s="61">
        <f>SUM(L191)</f>
        <v>0</v>
      </c>
      <c r="M190" s="61">
        <f>SUM(M191)</f>
        <v>0</v>
      </c>
      <c r="N190" s="61">
        <f>SUM(N191)</f>
        <v>0</v>
      </c>
      <c r="O190" s="61">
        <f>SUM(O191)</f>
        <v>0</v>
      </c>
    </row>
    <row r="191" spans="1:15" s="62" customFormat="1" x14ac:dyDescent="0.2">
      <c r="A191" s="63">
        <v>3211</v>
      </c>
      <c r="B191" s="64" t="s">
        <v>86</v>
      </c>
      <c r="C191" s="65">
        <v>0</v>
      </c>
      <c r="D191" s="65">
        <v>663.61404207313024</v>
      </c>
      <c r="E191" s="65">
        <v>663.61404207313024</v>
      </c>
      <c r="F191" s="65">
        <v>663.61</v>
      </c>
      <c r="G191" s="65">
        <v>663.61</v>
      </c>
      <c r="H191" s="65">
        <v>663.61</v>
      </c>
      <c r="I191" s="65">
        <v>663.61</v>
      </c>
      <c r="J191" s="65">
        <v>0</v>
      </c>
      <c r="K191" s="165">
        <f t="shared" si="174"/>
        <v>0</v>
      </c>
      <c r="L191" s="65"/>
      <c r="M191" s="65"/>
      <c r="N191" s="65"/>
      <c r="O191" s="65"/>
    </row>
    <row r="192" spans="1:15" s="62" customFormat="1" x14ac:dyDescent="0.2">
      <c r="A192" s="63">
        <v>3213</v>
      </c>
      <c r="B192" s="64" t="s">
        <v>139</v>
      </c>
      <c r="C192" s="65">
        <v>0</v>
      </c>
      <c r="D192" s="65">
        <v>663.61404207313024</v>
      </c>
      <c r="E192" s="65">
        <v>663.61404207313024</v>
      </c>
      <c r="F192" s="65">
        <v>663.61404207313024</v>
      </c>
      <c r="G192" s="65">
        <v>663.61404207313024</v>
      </c>
      <c r="H192" s="65">
        <v>663.61404207313024</v>
      </c>
      <c r="I192" s="65">
        <v>663.61404207313024</v>
      </c>
      <c r="J192" s="65">
        <v>0</v>
      </c>
      <c r="K192" s="165">
        <f t="shared" si="174"/>
        <v>0</v>
      </c>
      <c r="L192" s="65"/>
      <c r="M192" s="65"/>
      <c r="N192" s="65"/>
      <c r="O192" s="65"/>
    </row>
    <row r="193" spans="1:15" s="62" customFormat="1" x14ac:dyDescent="0.2">
      <c r="A193" s="63">
        <v>3214</v>
      </c>
      <c r="B193" s="64" t="s">
        <v>140</v>
      </c>
      <c r="C193" s="65">
        <f>(D193+E193+J193+K193+L193+M193+N193+O193)</f>
        <v>0</v>
      </c>
      <c r="D193" s="65">
        <v>0</v>
      </c>
      <c r="E193" s="65">
        <v>0</v>
      </c>
      <c r="F193" s="65">
        <v>0</v>
      </c>
      <c r="G193" s="65">
        <v>0</v>
      </c>
      <c r="H193" s="65">
        <v>0</v>
      </c>
      <c r="I193" s="65">
        <v>0</v>
      </c>
      <c r="J193" s="65">
        <v>0</v>
      </c>
      <c r="K193" s="165">
        <v>0</v>
      </c>
      <c r="L193" s="65"/>
      <c r="M193" s="65"/>
      <c r="N193" s="65"/>
      <c r="O193" s="65"/>
    </row>
    <row r="194" spans="1:15" s="62" customFormat="1" x14ac:dyDescent="0.2">
      <c r="A194" s="59">
        <v>322</v>
      </c>
      <c r="B194" s="60" t="s">
        <v>141</v>
      </c>
      <c r="C194" s="61">
        <v>131.30000000000001</v>
      </c>
      <c r="D194" s="61">
        <f>(SUM(D195:D199))</f>
        <v>1844.8470369633021</v>
      </c>
      <c r="E194" s="61">
        <f t="shared" ref="E194:J194" si="243">(E195+E199)</f>
        <v>1844.8470369633021</v>
      </c>
      <c r="F194" s="61">
        <f t="shared" si="243"/>
        <v>800</v>
      </c>
      <c r="G194" s="61">
        <f t="shared" si="243"/>
        <v>800</v>
      </c>
      <c r="H194" s="61">
        <f t="shared" ref="H194" si="244">(H195+H199)</f>
        <v>800</v>
      </c>
      <c r="I194" s="61">
        <f t="shared" si="243"/>
        <v>800</v>
      </c>
      <c r="J194" s="61">
        <f t="shared" si="243"/>
        <v>0</v>
      </c>
      <c r="K194" s="165">
        <f t="shared" si="174"/>
        <v>0</v>
      </c>
      <c r="L194" s="61">
        <f>SUM(L197)</f>
        <v>0</v>
      </c>
      <c r="M194" s="61">
        <f>SUM(M195:M200)</f>
        <v>0</v>
      </c>
      <c r="N194" s="61">
        <f>SUM(N197)</f>
        <v>0</v>
      </c>
      <c r="O194" s="61">
        <f>SUM(O197)</f>
        <v>0</v>
      </c>
    </row>
    <row r="195" spans="1:15" x14ac:dyDescent="0.2">
      <c r="A195" s="63">
        <v>3221</v>
      </c>
      <c r="B195" s="64" t="s">
        <v>210</v>
      </c>
      <c r="C195" s="65">
        <v>0</v>
      </c>
      <c r="D195" s="61">
        <v>1128.1438715243214</v>
      </c>
      <c r="E195" s="61">
        <v>1128.1438715243214</v>
      </c>
      <c r="F195" s="61">
        <v>500</v>
      </c>
      <c r="G195" s="61">
        <v>500</v>
      </c>
      <c r="H195" s="61">
        <v>500</v>
      </c>
      <c r="I195" s="61">
        <v>500</v>
      </c>
      <c r="J195" s="61">
        <v>0</v>
      </c>
      <c r="K195" s="165">
        <f t="shared" si="174"/>
        <v>0</v>
      </c>
      <c r="L195" s="61"/>
      <c r="M195" s="65"/>
      <c r="N195" s="61"/>
      <c r="O195" s="61"/>
    </row>
    <row r="196" spans="1:15" x14ac:dyDescent="0.2">
      <c r="A196" s="63">
        <v>3222</v>
      </c>
      <c r="B196" s="64" t="s">
        <v>91</v>
      </c>
      <c r="C196" s="65">
        <f>(D196+E196+J196+K196+L196+M196+N196+O196)</f>
        <v>0</v>
      </c>
      <c r="D196" s="61">
        <v>0</v>
      </c>
      <c r="E196" s="61">
        <v>0</v>
      </c>
      <c r="F196" s="61">
        <v>0</v>
      </c>
      <c r="G196" s="61">
        <v>0</v>
      </c>
      <c r="H196" s="61">
        <v>0</v>
      </c>
      <c r="I196" s="61">
        <v>0</v>
      </c>
      <c r="J196" s="61">
        <v>0</v>
      </c>
      <c r="K196" s="165">
        <v>0</v>
      </c>
      <c r="L196" s="61"/>
      <c r="M196" s="61"/>
      <c r="N196" s="61"/>
      <c r="O196" s="61"/>
    </row>
    <row r="197" spans="1:15" x14ac:dyDescent="0.2">
      <c r="A197" s="63">
        <v>3223</v>
      </c>
      <c r="B197" s="64" t="s">
        <v>92</v>
      </c>
      <c r="C197" s="65">
        <v>0</v>
      </c>
      <c r="D197" s="65">
        <v>0</v>
      </c>
      <c r="E197" s="65">
        <v>0</v>
      </c>
      <c r="F197" s="65">
        <v>0</v>
      </c>
      <c r="G197" s="65">
        <v>0</v>
      </c>
      <c r="H197" s="65">
        <v>0</v>
      </c>
      <c r="I197" s="65">
        <v>0</v>
      </c>
      <c r="J197" s="65">
        <v>0</v>
      </c>
      <c r="K197" s="165">
        <v>0</v>
      </c>
      <c r="L197" s="65"/>
      <c r="M197" s="65"/>
      <c r="N197" s="65"/>
      <c r="O197" s="65"/>
    </row>
    <row r="198" spans="1:15" x14ac:dyDescent="0.2">
      <c r="A198" s="63">
        <v>3224</v>
      </c>
      <c r="B198" s="64" t="s">
        <v>211</v>
      </c>
      <c r="C198" s="65">
        <v>0</v>
      </c>
      <c r="D198" s="65">
        <v>0</v>
      </c>
      <c r="E198" s="65">
        <v>0</v>
      </c>
      <c r="F198" s="65">
        <v>0</v>
      </c>
      <c r="G198" s="65">
        <v>0</v>
      </c>
      <c r="H198" s="65">
        <v>0</v>
      </c>
      <c r="I198" s="65">
        <v>0</v>
      </c>
      <c r="J198" s="65">
        <v>0</v>
      </c>
      <c r="K198" s="165">
        <v>0</v>
      </c>
      <c r="L198" s="65"/>
      <c r="M198" s="65"/>
      <c r="N198" s="65"/>
      <c r="O198" s="65"/>
    </row>
    <row r="199" spans="1:15" x14ac:dyDescent="0.2">
      <c r="A199" s="63">
        <v>3225</v>
      </c>
      <c r="B199" s="64" t="s">
        <v>176</v>
      </c>
      <c r="C199" s="65">
        <v>131.30000000000001</v>
      </c>
      <c r="D199" s="65">
        <v>716.7031654389807</v>
      </c>
      <c r="E199" s="65">
        <v>716.7031654389807</v>
      </c>
      <c r="F199" s="65">
        <v>300</v>
      </c>
      <c r="G199" s="65">
        <v>300</v>
      </c>
      <c r="H199" s="65">
        <v>300</v>
      </c>
      <c r="I199" s="65">
        <v>300</v>
      </c>
      <c r="J199" s="65">
        <v>0</v>
      </c>
      <c r="K199" s="165">
        <f t="shared" si="174"/>
        <v>0</v>
      </c>
      <c r="L199" s="65"/>
      <c r="M199" s="65"/>
      <c r="N199" s="65"/>
      <c r="O199" s="65"/>
    </row>
    <row r="200" spans="1:15" x14ac:dyDescent="0.2">
      <c r="A200" s="63">
        <v>3227</v>
      </c>
      <c r="B200" s="64" t="s">
        <v>95</v>
      </c>
      <c r="C200" s="65">
        <f>(D200+E200+J200+K200+L200+M200+N200+O200)</f>
        <v>0</v>
      </c>
      <c r="D200" s="65">
        <v>0</v>
      </c>
      <c r="E200" s="65">
        <v>0</v>
      </c>
      <c r="F200" s="65">
        <v>0</v>
      </c>
      <c r="G200" s="65">
        <v>0</v>
      </c>
      <c r="H200" s="65">
        <v>0</v>
      </c>
      <c r="I200" s="65">
        <v>0</v>
      </c>
      <c r="J200" s="65">
        <v>0</v>
      </c>
      <c r="K200" s="165">
        <v>0</v>
      </c>
      <c r="L200" s="65"/>
      <c r="M200" s="65"/>
      <c r="N200" s="65"/>
      <c r="O200" s="65"/>
    </row>
    <row r="201" spans="1:15" s="62" customFormat="1" x14ac:dyDescent="0.2">
      <c r="A201" s="59">
        <v>323</v>
      </c>
      <c r="B201" s="60" t="s">
        <v>96</v>
      </c>
      <c r="C201" s="61">
        <f t="shared" ref="C201:F201" si="245">(SUM(C202:C206))</f>
        <v>2500</v>
      </c>
      <c r="D201" s="61">
        <f t="shared" si="245"/>
        <v>5972.5263786581727</v>
      </c>
      <c r="E201" s="61">
        <f t="shared" si="245"/>
        <v>5972.5263786581727</v>
      </c>
      <c r="F201" s="61">
        <f t="shared" si="245"/>
        <v>4016.3700000000003</v>
      </c>
      <c r="G201" s="61">
        <f t="shared" ref="G201:I201" si="246">(SUM(G202:G206))</f>
        <v>4016.3700000000003</v>
      </c>
      <c r="H201" s="61">
        <f t="shared" ref="H201" si="247">(SUM(H202:H206))</f>
        <v>4016.3700000000003</v>
      </c>
      <c r="I201" s="61">
        <f t="shared" si="246"/>
        <v>4016.3700000000003</v>
      </c>
      <c r="J201" s="61">
        <f t="shared" ref="J201" si="248">(SUM(J202:J206))</f>
        <v>0</v>
      </c>
      <c r="K201" s="165">
        <f t="shared" ref="K201:K264" si="249">J201/I201*100</f>
        <v>0</v>
      </c>
      <c r="L201" s="61">
        <f>L203+L206</f>
        <v>0</v>
      </c>
      <c r="M201" s="61">
        <f>SUM(M204:M206)</f>
        <v>0</v>
      </c>
      <c r="N201" s="61">
        <f>SUM(N204:N204)</f>
        <v>0</v>
      </c>
      <c r="O201" s="61">
        <f>SUM(O204:O204)</f>
        <v>0</v>
      </c>
    </row>
    <row r="202" spans="1:15" s="62" customFormat="1" x14ac:dyDescent="0.2">
      <c r="A202" s="63">
        <v>3231</v>
      </c>
      <c r="B202" s="64" t="s">
        <v>146</v>
      </c>
      <c r="C202" s="65">
        <f>(D202+E202+J202+K202+L202+M202+N202+O202)</f>
        <v>0</v>
      </c>
      <c r="D202" s="65">
        <v>0</v>
      </c>
      <c r="E202" s="65">
        <v>0</v>
      </c>
      <c r="F202" s="65">
        <v>0</v>
      </c>
      <c r="G202" s="65">
        <v>0</v>
      </c>
      <c r="H202" s="65">
        <v>0</v>
      </c>
      <c r="I202" s="65">
        <v>0</v>
      </c>
      <c r="J202" s="65">
        <v>0</v>
      </c>
      <c r="K202" s="165">
        <v>0</v>
      </c>
      <c r="L202" s="65"/>
      <c r="M202" s="65"/>
      <c r="N202" s="65"/>
      <c r="O202" s="65"/>
    </row>
    <row r="203" spans="1:15" s="62" customFormat="1" x14ac:dyDescent="0.2">
      <c r="A203" s="63">
        <v>3232</v>
      </c>
      <c r="B203" s="64" t="s">
        <v>212</v>
      </c>
      <c r="C203" s="65">
        <v>0</v>
      </c>
      <c r="D203" s="65">
        <v>1327.2280841462605</v>
      </c>
      <c r="E203" s="65">
        <v>1327.2280841462605</v>
      </c>
      <c r="F203" s="65">
        <v>972.07</v>
      </c>
      <c r="G203" s="65">
        <v>972.07</v>
      </c>
      <c r="H203" s="65">
        <v>972.07</v>
      </c>
      <c r="I203" s="65">
        <v>972.07</v>
      </c>
      <c r="J203" s="65">
        <v>0</v>
      </c>
      <c r="K203" s="165">
        <f t="shared" si="249"/>
        <v>0</v>
      </c>
      <c r="L203" s="65">
        <v>0</v>
      </c>
      <c r="M203" s="65"/>
      <c r="N203" s="65"/>
      <c r="O203" s="65"/>
    </row>
    <row r="204" spans="1:15" x14ac:dyDescent="0.2">
      <c r="A204" s="63">
        <v>3234</v>
      </c>
      <c r="B204" s="64" t="s">
        <v>101</v>
      </c>
      <c r="C204" s="65">
        <f>(D204+E204+J204+K204+L204+M204+N204+O204)</f>
        <v>0</v>
      </c>
      <c r="D204" s="65">
        <v>0</v>
      </c>
      <c r="E204" s="65">
        <v>0</v>
      </c>
      <c r="F204" s="65">
        <v>0</v>
      </c>
      <c r="G204" s="65">
        <v>0</v>
      </c>
      <c r="H204" s="65">
        <v>0</v>
      </c>
      <c r="I204" s="65">
        <v>0</v>
      </c>
      <c r="J204" s="65">
        <v>0</v>
      </c>
      <c r="K204" s="165">
        <v>0</v>
      </c>
      <c r="L204" s="65"/>
      <c r="M204" s="65"/>
      <c r="N204" s="65"/>
      <c r="O204" s="65"/>
    </row>
    <row r="205" spans="1:15" x14ac:dyDescent="0.2">
      <c r="A205" s="63">
        <v>3236</v>
      </c>
      <c r="B205" s="64" t="s">
        <v>213</v>
      </c>
      <c r="C205" s="187">
        <v>0</v>
      </c>
      <c r="D205" s="65">
        <v>0</v>
      </c>
      <c r="E205" s="65">
        <v>0</v>
      </c>
      <c r="F205" s="65">
        <v>0</v>
      </c>
      <c r="G205" s="65">
        <v>0</v>
      </c>
      <c r="H205" s="65">
        <v>0</v>
      </c>
      <c r="I205" s="65">
        <v>0</v>
      </c>
      <c r="J205" s="65">
        <v>0</v>
      </c>
      <c r="K205" s="165">
        <v>0</v>
      </c>
      <c r="L205" s="65"/>
      <c r="M205" s="65"/>
      <c r="N205" s="65"/>
      <c r="O205" s="65"/>
    </row>
    <row r="206" spans="1:15" s="62" customFormat="1" x14ac:dyDescent="0.2">
      <c r="A206" s="63">
        <v>3239</v>
      </c>
      <c r="B206" s="64" t="s">
        <v>105</v>
      </c>
      <c r="C206" s="187">
        <v>2500</v>
      </c>
      <c r="D206" s="65">
        <v>4645.298294511912</v>
      </c>
      <c r="E206" s="65">
        <v>4645.298294511912</v>
      </c>
      <c r="F206" s="65">
        <v>3044.3</v>
      </c>
      <c r="G206" s="65">
        <v>3044.3</v>
      </c>
      <c r="H206" s="65">
        <v>3044.3</v>
      </c>
      <c r="I206" s="65">
        <v>3044.3</v>
      </c>
      <c r="J206" s="65">
        <v>0</v>
      </c>
      <c r="K206" s="165">
        <f t="shared" si="249"/>
        <v>0</v>
      </c>
      <c r="L206" s="65">
        <v>0</v>
      </c>
      <c r="M206" s="65">
        <v>0</v>
      </c>
      <c r="N206" s="65"/>
      <c r="O206" s="65"/>
    </row>
    <row r="207" spans="1:15" x14ac:dyDescent="0.2">
      <c r="A207" s="59">
        <v>324</v>
      </c>
      <c r="B207" s="60" t="s">
        <v>214</v>
      </c>
      <c r="C207" s="61">
        <v>0</v>
      </c>
      <c r="D207" s="61">
        <f t="shared" ref="D207:J207" si="250">(SUM(D208))</f>
        <v>0</v>
      </c>
      <c r="E207" s="61">
        <f t="shared" si="250"/>
        <v>0</v>
      </c>
      <c r="F207" s="61">
        <f t="shared" si="250"/>
        <v>0</v>
      </c>
      <c r="G207" s="61">
        <f t="shared" si="250"/>
        <v>0</v>
      </c>
      <c r="H207" s="61">
        <f t="shared" si="250"/>
        <v>0</v>
      </c>
      <c r="I207" s="61">
        <f t="shared" si="250"/>
        <v>0</v>
      </c>
      <c r="J207" s="61">
        <f t="shared" si="250"/>
        <v>0</v>
      </c>
      <c r="K207" s="165">
        <v>0</v>
      </c>
      <c r="L207" s="61">
        <f t="shared" ref="L207:O207" si="251">SUM(L208)</f>
        <v>0</v>
      </c>
      <c r="M207" s="61">
        <f t="shared" si="251"/>
        <v>0</v>
      </c>
      <c r="N207" s="61">
        <f t="shared" si="251"/>
        <v>0</v>
      </c>
      <c r="O207" s="61">
        <f t="shared" si="251"/>
        <v>0</v>
      </c>
    </row>
    <row r="208" spans="1:15" s="62" customFormat="1" x14ac:dyDescent="0.2">
      <c r="A208" s="63">
        <v>3241</v>
      </c>
      <c r="B208" s="64" t="s">
        <v>214</v>
      </c>
      <c r="C208" s="65">
        <v>0</v>
      </c>
      <c r="D208" s="65">
        <v>0</v>
      </c>
      <c r="E208" s="65">
        <v>0</v>
      </c>
      <c r="F208" s="65">
        <v>0</v>
      </c>
      <c r="G208" s="65">
        <v>0</v>
      </c>
      <c r="H208" s="65">
        <v>0</v>
      </c>
      <c r="I208" s="65">
        <v>0</v>
      </c>
      <c r="J208" s="65">
        <v>0</v>
      </c>
      <c r="K208" s="165">
        <v>0</v>
      </c>
      <c r="L208" s="65"/>
      <c r="M208" s="65"/>
      <c r="N208" s="65"/>
      <c r="O208" s="65"/>
    </row>
    <row r="209" spans="1:16" ht="25.5" x14ac:dyDescent="0.2">
      <c r="A209" s="59">
        <v>329</v>
      </c>
      <c r="B209" s="60" t="s">
        <v>151</v>
      </c>
      <c r="C209" s="61">
        <f>(C210+C214+C216+C215)</f>
        <v>14090.810000000001</v>
      </c>
      <c r="D209" s="61">
        <f>(SUM(D212,D216))</f>
        <v>1990.8421262193906</v>
      </c>
      <c r="E209" s="61">
        <f t="shared" ref="E209:J209" si="252">(E214+E216+E215)</f>
        <v>1990.8421262193906</v>
      </c>
      <c r="F209" s="61">
        <f t="shared" si="252"/>
        <v>3090.8421262193906</v>
      </c>
      <c r="G209" s="61">
        <f t="shared" si="252"/>
        <v>3090.8421262193906</v>
      </c>
      <c r="H209" s="61">
        <f t="shared" ref="H209" si="253">(H214+H216+H215)</f>
        <v>3090.8421262193906</v>
      </c>
      <c r="I209" s="61">
        <f t="shared" si="252"/>
        <v>3090.8421262193906</v>
      </c>
      <c r="J209" s="61">
        <f t="shared" si="252"/>
        <v>3137.75</v>
      </c>
      <c r="K209" s="165">
        <f t="shared" si="249"/>
        <v>101.51764056089094</v>
      </c>
      <c r="L209" s="61">
        <f>SUM(L216)</f>
        <v>0</v>
      </c>
      <c r="M209" s="61">
        <f>SUM(M216)</f>
        <v>0</v>
      </c>
      <c r="N209" s="61">
        <f>SUM(N216)</f>
        <v>0</v>
      </c>
      <c r="O209" s="61">
        <f>SUM(O216)</f>
        <v>0</v>
      </c>
    </row>
    <row r="210" spans="1:16" x14ac:dyDescent="0.2">
      <c r="A210" s="59">
        <v>3291</v>
      </c>
      <c r="B210" s="60" t="s">
        <v>317</v>
      </c>
      <c r="C210" s="61">
        <v>7277.6</v>
      </c>
      <c r="D210" s="61"/>
      <c r="E210" s="61"/>
      <c r="F210" s="61"/>
      <c r="G210" s="61"/>
      <c r="H210" s="61"/>
      <c r="I210" s="61"/>
      <c r="J210" s="61"/>
      <c r="K210" s="165">
        <v>0</v>
      </c>
      <c r="L210" s="61"/>
      <c r="M210" s="61"/>
      <c r="N210" s="61"/>
      <c r="O210" s="61"/>
    </row>
    <row r="211" spans="1:16" x14ac:dyDescent="0.2">
      <c r="A211" s="63">
        <v>3293</v>
      </c>
      <c r="B211" s="64" t="s">
        <v>152</v>
      </c>
      <c r="C211" s="65">
        <f>(D211+E211+J211+K211+L211+M211+N211+O211)</f>
        <v>0</v>
      </c>
      <c r="D211" s="61">
        <v>0</v>
      </c>
      <c r="E211" s="61">
        <v>0</v>
      </c>
      <c r="F211" s="61">
        <v>0</v>
      </c>
      <c r="G211" s="61">
        <v>0</v>
      </c>
      <c r="H211" s="61">
        <v>0</v>
      </c>
      <c r="I211" s="61">
        <v>0</v>
      </c>
      <c r="J211" s="61">
        <v>0</v>
      </c>
      <c r="K211" s="165">
        <v>0</v>
      </c>
      <c r="L211" s="61"/>
      <c r="M211" s="61"/>
      <c r="N211" s="61"/>
      <c r="O211" s="61"/>
    </row>
    <row r="212" spans="1:16" s="62" customFormat="1" x14ac:dyDescent="0.2">
      <c r="A212" s="63">
        <v>3292</v>
      </c>
      <c r="B212" s="64" t="s">
        <v>107</v>
      </c>
      <c r="C212" s="61">
        <v>0</v>
      </c>
      <c r="D212" s="61">
        <v>0</v>
      </c>
      <c r="E212" s="61">
        <v>0</v>
      </c>
      <c r="F212" s="61">
        <v>0</v>
      </c>
      <c r="G212" s="61">
        <v>0</v>
      </c>
      <c r="H212" s="61">
        <v>0</v>
      </c>
      <c r="I212" s="61">
        <v>0</v>
      </c>
      <c r="J212" s="61">
        <v>0</v>
      </c>
      <c r="K212" s="165">
        <v>0</v>
      </c>
      <c r="L212" s="61"/>
      <c r="M212" s="61"/>
      <c r="N212" s="61"/>
      <c r="O212" s="61"/>
      <c r="P212" s="85" t="s">
        <v>44</v>
      </c>
    </row>
    <row r="213" spans="1:16" s="62" customFormat="1" x14ac:dyDescent="0.2">
      <c r="A213" s="63">
        <v>3294</v>
      </c>
      <c r="B213" s="64" t="s">
        <v>108</v>
      </c>
      <c r="C213" s="65">
        <f>(D213+E213+J213+K213+L213+M213+N213+O213)</f>
        <v>0</v>
      </c>
      <c r="D213" s="61">
        <v>0</v>
      </c>
      <c r="E213" s="61">
        <v>0</v>
      </c>
      <c r="F213" s="61">
        <v>0</v>
      </c>
      <c r="G213" s="61">
        <v>0</v>
      </c>
      <c r="H213" s="61">
        <v>0</v>
      </c>
      <c r="I213" s="61">
        <v>0</v>
      </c>
      <c r="J213" s="61">
        <v>0</v>
      </c>
      <c r="K213" s="165">
        <v>0</v>
      </c>
      <c r="L213" s="61"/>
      <c r="M213" s="61"/>
      <c r="N213" s="61"/>
      <c r="O213" s="61"/>
    </row>
    <row r="214" spans="1:16" s="62" customFormat="1" x14ac:dyDescent="0.2">
      <c r="A214" s="63">
        <v>3295</v>
      </c>
      <c r="B214" s="64" t="s">
        <v>215</v>
      </c>
      <c r="C214" s="65">
        <f>(D214+E214+J214+K214+L214+M214+N214+O214)</f>
        <v>0</v>
      </c>
      <c r="D214" s="61">
        <v>0</v>
      </c>
      <c r="E214" s="65">
        <v>0</v>
      </c>
      <c r="F214" s="65">
        <v>0</v>
      </c>
      <c r="G214" s="65">
        <v>0</v>
      </c>
      <c r="H214" s="65">
        <v>0</v>
      </c>
      <c r="I214" s="65">
        <v>0</v>
      </c>
      <c r="J214" s="65">
        <v>0</v>
      </c>
      <c r="K214" s="165">
        <v>0</v>
      </c>
      <c r="L214" s="61"/>
      <c r="M214" s="61"/>
      <c r="N214" s="61"/>
      <c r="O214" s="61"/>
    </row>
    <row r="215" spans="1:16" x14ac:dyDescent="0.2">
      <c r="A215" s="63">
        <v>3296</v>
      </c>
      <c r="B215" s="64" t="s">
        <v>216</v>
      </c>
      <c r="C215" s="187">
        <v>808.5</v>
      </c>
      <c r="D215" s="61">
        <v>0</v>
      </c>
      <c r="E215" s="65">
        <v>0</v>
      </c>
      <c r="F215" s="65">
        <v>1100</v>
      </c>
      <c r="G215" s="65">
        <v>1100</v>
      </c>
      <c r="H215" s="65">
        <v>1100</v>
      </c>
      <c r="I215" s="65">
        <v>1100</v>
      </c>
      <c r="J215" s="65">
        <v>0</v>
      </c>
      <c r="K215" s="165">
        <f t="shared" si="249"/>
        <v>0</v>
      </c>
      <c r="L215" s="61"/>
      <c r="M215" s="61"/>
      <c r="N215" s="61"/>
      <c r="O215" s="61"/>
    </row>
    <row r="216" spans="1:16" s="62" customFormat="1" x14ac:dyDescent="0.2">
      <c r="A216" s="63">
        <v>3299</v>
      </c>
      <c r="B216" s="64" t="s">
        <v>151</v>
      </c>
      <c r="C216" s="187">
        <v>6004.71</v>
      </c>
      <c r="D216" s="65">
        <v>1990.8421262193906</v>
      </c>
      <c r="E216" s="65">
        <v>1990.8421262193906</v>
      </c>
      <c r="F216" s="65">
        <v>1990.8421262193906</v>
      </c>
      <c r="G216" s="65">
        <v>1990.8421262193906</v>
      </c>
      <c r="H216" s="65">
        <v>1990.8421262193906</v>
      </c>
      <c r="I216" s="65">
        <v>1990.8421262193906</v>
      </c>
      <c r="J216" s="65">
        <v>3137.75</v>
      </c>
      <c r="K216" s="165">
        <f t="shared" si="249"/>
        <v>157.60918250000003</v>
      </c>
      <c r="L216" s="65">
        <v>0</v>
      </c>
      <c r="M216" s="65">
        <v>0</v>
      </c>
      <c r="N216" s="65"/>
      <c r="O216" s="65"/>
    </row>
    <row r="217" spans="1:16" x14ac:dyDescent="0.2">
      <c r="A217" s="59">
        <v>34</v>
      </c>
      <c r="B217" s="60" t="s">
        <v>111</v>
      </c>
      <c r="C217" s="61">
        <f>(D217+E217+J217+K217+L217+M217+N217+O217)</f>
        <v>0</v>
      </c>
      <c r="D217" s="65">
        <v>0</v>
      </c>
      <c r="E217" s="61">
        <f t="shared" ref="E217:J217" si="254">(E218)</f>
        <v>0</v>
      </c>
      <c r="F217" s="61">
        <f t="shared" si="254"/>
        <v>0</v>
      </c>
      <c r="G217" s="61">
        <f t="shared" si="254"/>
        <v>0</v>
      </c>
      <c r="H217" s="61">
        <f t="shared" si="254"/>
        <v>0</v>
      </c>
      <c r="I217" s="61">
        <f t="shared" si="254"/>
        <v>0</v>
      </c>
      <c r="J217" s="61">
        <f t="shared" si="254"/>
        <v>0</v>
      </c>
      <c r="K217" s="165">
        <v>0</v>
      </c>
      <c r="L217" s="65"/>
      <c r="M217" s="65"/>
      <c r="N217" s="65"/>
      <c r="O217" s="65"/>
    </row>
    <row r="218" spans="1:16" x14ac:dyDescent="0.2">
      <c r="A218" s="59">
        <v>343</v>
      </c>
      <c r="B218" s="60" t="s">
        <v>156</v>
      </c>
      <c r="C218" s="61">
        <f>(D218+E218+J218+K218+L218+M218+N218+O218)</f>
        <v>0</v>
      </c>
      <c r="D218" s="65">
        <v>0</v>
      </c>
      <c r="E218" s="61">
        <f t="shared" ref="E218:J218" si="255">(E219+E226)</f>
        <v>0</v>
      </c>
      <c r="F218" s="61">
        <f t="shared" si="255"/>
        <v>0</v>
      </c>
      <c r="G218" s="61">
        <f t="shared" si="255"/>
        <v>0</v>
      </c>
      <c r="H218" s="61">
        <f t="shared" ref="H218" si="256">(H219+H226)</f>
        <v>0</v>
      </c>
      <c r="I218" s="61">
        <f t="shared" si="255"/>
        <v>0</v>
      </c>
      <c r="J218" s="61">
        <f t="shared" si="255"/>
        <v>0</v>
      </c>
      <c r="K218" s="165">
        <v>0</v>
      </c>
      <c r="L218" s="65"/>
      <c r="M218" s="65"/>
      <c r="N218" s="65"/>
      <c r="O218" s="65"/>
    </row>
    <row r="219" spans="1:16" ht="25.5" x14ac:dyDescent="0.2">
      <c r="A219" s="63">
        <v>3431</v>
      </c>
      <c r="B219" s="64" t="s">
        <v>217</v>
      </c>
      <c r="C219" s="65">
        <f>(D219+E219+J219+K219+L219+M219+N219+O219)</f>
        <v>0</v>
      </c>
      <c r="D219" s="65">
        <v>0</v>
      </c>
      <c r="E219" s="65">
        <v>0</v>
      </c>
      <c r="F219" s="65">
        <v>0</v>
      </c>
      <c r="G219" s="65">
        <v>0</v>
      </c>
      <c r="H219" s="65">
        <v>0</v>
      </c>
      <c r="I219" s="65">
        <v>0</v>
      </c>
      <c r="J219" s="65">
        <v>0</v>
      </c>
      <c r="K219" s="165">
        <v>0</v>
      </c>
      <c r="L219" s="65"/>
      <c r="M219" s="65"/>
      <c r="N219" s="65"/>
      <c r="O219" s="65"/>
    </row>
    <row r="220" spans="1:16" x14ac:dyDescent="0.2">
      <c r="A220" s="59">
        <v>37</v>
      </c>
      <c r="B220" s="60" t="s">
        <v>281</v>
      </c>
      <c r="C220" s="61">
        <v>0</v>
      </c>
      <c r="D220" s="65">
        <v>0</v>
      </c>
      <c r="E220" s="61">
        <v>0</v>
      </c>
      <c r="F220" s="61">
        <v>300</v>
      </c>
      <c r="G220" s="61">
        <v>300</v>
      </c>
      <c r="H220" s="61">
        <v>300</v>
      </c>
      <c r="I220" s="61">
        <v>300</v>
      </c>
      <c r="J220" s="61">
        <v>466.71</v>
      </c>
      <c r="K220" s="165">
        <f t="shared" si="249"/>
        <v>155.57</v>
      </c>
      <c r="L220" s="65"/>
      <c r="M220" s="65"/>
      <c r="N220" s="65"/>
      <c r="O220" s="65"/>
    </row>
    <row r="221" spans="1:16" ht="25.5" x14ac:dyDescent="0.2">
      <c r="A221" s="59">
        <v>372</v>
      </c>
      <c r="B221" s="60" t="s">
        <v>159</v>
      </c>
      <c r="C221" s="61">
        <v>0</v>
      </c>
      <c r="D221" s="65">
        <v>0</v>
      </c>
      <c r="E221" s="61">
        <v>0</v>
      </c>
      <c r="F221" s="61">
        <v>300</v>
      </c>
      <c r="G221" s="61">
        <v>300</v>
      </c>
      <c r="H221" s="61">
        <v>300</v>
      </c>
      <c r="I221" s="61">
        <v>300</v>
      </c>
      <c r="J221" s="61">
        <v>466.71</v>
      </c>
      <c r="K221" s="165">
        <f t="shared" si="249"/>
        <v>155.57</v>
      </c>
      <c r="L221" s="65"/>
      <c r="M221" s="65"/>
      <c r="N221" s="65"/>
      <c r="O221" s="65"/>
    </row>
    <row r="222" spans="1:16" ht="25.5" x14ac:dyDescent="0.2">
      <c r="A222" s="63">
        <v>3721</v>
      </c>
      <c r="B222" s="64" t="s">
        <v>159</v>
      </c>
      <c r="C222" s="65">
        <v>0</v>
      </c>
      <c r="D222" s="65">
        <v>0</v>
      </c>
      <c r="E222" s="65">
        <v>0</v>
      </c>
      <c r="F222" s="65">
        <v>300</v>
      </c>
      <c r="G222" s="65">
        <v>300</v>
      </c>
      <c r="H222" s="65">
        <v>300</v>
      </c>
      <c r="I222" s="65">
        <v>300</v>
      </c>
      <c r="J222" s="65">
        <v>466.71</v>
      </c>
      <c r="K222" s="165">
        <f t="shared" si="249"/>
        <v>155.57</v>
      </c>
      <c r="L222" s="65"/>
      <c r="M222" s="65"/>
      <c r="N222" s="65"/>
      <c r="O222" s="65"/>
    </row>
    <row r="223" spans="1:16" x14ac:dyDescent="0.2">
      <c r="A223" s="59">
        <v>38</v>
      </c>
      <c r="B223" s="60" t="s">
        <v>218</v>
      </c>
      <c r="C223" s="61">
        <v>0</v>
      </c>
      <c r="D223" s="65">
        <v>0</v>
      </c>
      <c r="E223" s="61">
        <f t="shared" ref="E223:J223" si="257">(E224)</f>
        <v>0</v>
      </c>
      <c r="F223" s="61">
        <f t="shared" si="257"/>
        <v>1315</v>
      </c>
      <c r="G223" s="61">
        <f t="shared" si="257"/>
        <v>1315</v>
      </c>
      <c r="H223" s="61">
        <f t="shared" si="257"/>
        <v>1315</v>
      </c>
      <c r="I223" s="61">
        <f t="shared" si="257"/>
        <v>1315</v>
      </c>
      <c r="J223" s="61">
        <f t="shared" si="257"/>
        <v>276.22000000000003</v>
      </c>
      <c r="K223" s="165">
        <f t="shared" si="249"/>
        <v>21.005323193916354</v>
      </c>
      <c r="L223" s="65"/>
      <c r="M223" s="65"/>
      <c r="N223" s="65"/>
      <c r="O223" s="65"/>
    </row>
    <row r="224" spans="1:16" s="62" customFormat="1" x14ac:dyDescent="0.2">
      <c r="A224" s="59">
        <v>381</v>
      </c>
      <c r="B224" s="60" t="s">
        <v>62</v>
      </c>
      <c r="C224" s="61">
        <v>0</v>
      </c>
      <c r="D224" s="65">
        <v>0</v>
      </c>
      <c r="E224" s="61">
        <v>0</v>
      </c>
      <c r="F224" s="61">
        <v>1315</v>
      </c>
      <c r="G224" s="61">
        <v>1315</v>
      </c>
      <c r="H224" s="61">
        <v>1315</v>
      </c>
      <c r="I224" s="61">
        <v>1315</v>
      </c>
      <c r="J224" s="61">
        <v>276.22000000000003</v>
      </c>
      <c r="K224" s="165">
        <f t="shared" si="249"/>
        <v>21.005323193916354</v>
      </c>
      <c r="L224" s="65"/>
      <c r="M224" s="65"/>
      <c r="N224" s="65"/>
      <c r="O224" s="65"/>
    </row>
    <row r="225" spans="1:15" s="62" customFormat="1" x14ac:dyDescent="0.2">
      <c r="A225" s="63">
        <v>3812</v>
      </c>
      <c r="B225" s="64" t="s">
        <v>62</v>
      </c>
      <c r="C225" s="65">
        <v>0</v>
      </c>
      <c r="D225" s="65">
        <v>0</v>
      </c>
      <c r="E225" s="65">
        <v>0</v>
      </c>
      <c r="F225" s="156">
        <v>1315</v>
      </c>
      <c r="G225" s="187">
        <v>1315</v>
      </c>
      <c r="H225" s="187">
        <v>1315</v>
      </c>
      <c r="I225" s="187">
        <v>1315</v>
      </c>
      <c r="J225" s="187">
        <v>276.22000000000003</v>
      </c>
      <c r="K225" s="165">
        <f t="shared" si="249"/>
        <v>21.005323193916354</v>
      </c>
      <c r="L225" s="65"/>
      <c r="M225" s="65"/>
      <c r="N225" s="65"/>
      <c r="O225" s="65"/>
    </row>
    <row r="226" spans="1:15" s="62" customFormat="1" x14ac:dyDescent="0.2">
      <c r="A226" s="86">
        <v>0</v>
      </c>
      <c r="B226" s="87">
        <v>0</v>
      </c>
      <c r="C226" s="65">
        <f>(D226+E226+J226+K226+L226+M226+N226+O226)</f>
        <v>0</v>
      </c>
      <c r="D226" s="65">
        <v>0</v>
      </c>
      <c r="E226" s="65">
        <v>0</v>
      </c>
      <c r="F226" s="65">
        <v>0</v>
      </c>
      <c r="G226" s="65">
        <v>0</v>
      </c>
      <c r="H226" s="65">
        <v>0</v>
      </c>
      <c r="I226" s="65">
        <v>0</v>
      </c>
      <c r="J226" s="65">
        <v>0</v>
      </c>
      <c r="K226" s="165">
        <v>0</v>
      </c>
      <c r="L226" s="65"/>
      <c r="M226" s="65"/>
      <c r="N226" s="65"/>
      <c r="O226" s="65"/>
    </row>
    <row r="227" spans="1:15" s="62" customFormat="1" x14ac:dyDescent="0.2">
      <c r="A227" s="84" t="s">
        <v>219</v>
      </c>
      <c r="B227" s="56" t="s">
        <v>220</v>
      </c>
      <c r="C227" s="61">
        <f>(SUM(C228))</f>
        <v>4759.22</v>
      </c>
      <c r="D227" s="83">
        <f t="shared" ref="D227:G227" si="258">(SUM(D229))</f>
        <v>4114.4070608534075</v>
      </c>
      <c r="E227" s="83">
        <f t="shared" si="258"/>
        <v>4114.4070608534075</v>
      </c>
      <c r="F227" s="83">
        <f t="shared" si="258"/>
        <v>4114.4077430486423</v>
      </c>
      <c r="G227" s="83">
        <f t="shared" si="258"/>
        <v>4114.4077430486423</v>
      </c>
      <c r="H227" s="83">
        <f t="shared" ref="H227" si="259">(SUM(H229))</f>
        <v>5043.9677430486427</v>
      </c>
      <c r="I227" s="83">
        <f t="shared" ref="I227:J227" si="260">(SUM(I229))</f>
        <v>5043.9677430486427</v>
      </c>
      <c r="J227" s="83">
        <f t="shared" si="260"/>
        <v>1798.1899999999998</v>
      </c>
      <c r="K227" s="165">
        <f t="shared" si="249"/>
        <v>35.650307289894549</v>
      </c>
      <c r="L227" s="57"/>
      <c r="M227" s="57"/>
      <c r="N227" s="57"/>
      <c r="O227" s="57"/>
    </row>
    <row r="228" spans="1:15" s="62" customFormat="1" x14ac:dyDescent="0.2">
      <c r="A228" s="59">
        <v>3</v>
      </c>
      <c r="B228" s="60" t="s">
        <v>21</v>
      </c>
      <c r="C228" s="61">
        <f>(SUM(C229))</f>
        <v>4759.22</v>
      </c>
      <c r="D228" s="61">
        <f t="shared" ref="D228:J228" si="261">(SUM(D229))</f>
        <v>4114.4070608534075</v>
      </c>
      <c r="E228" s="61">
        <f t="shared" si="261"/>
        <v>4114.4070608534075</v>
      </c>
      <c r="F228" s="61">
        <f t="shared" si="261"/>
        <v>4114.4077430486423</v>
      </c>
      <c r="G228" s="61">
        <f t="shared" si="261"/>
        <v>4114.4077430486423</v>
      </c>
      <c r="H228" s="61">
        <f t="shared" si="261"/>
        <v>5043.9677430486427</v>
      </c>
      <c r="I228" s="61">
        <f t="shared" si="261"/>
        <v>5043.9677430486427</v>
      </c>
      <c r="J228" s="61">
        <f t="shared" si="261"/>
        <v>1798.1899999999998</v>
      </c>
      <c r="K228" s="165">
        <f t="shared" si="249"/>
        <v>35.650307289894549</v>
      </c>
      <c r="L228" s="61">
        <f t="shared" ref="L228:O228" si="262">SUM(L229)</f>
        <v>0</v>
      </c>
      <c r="M228" s="61">
        <f t="shared" si="262"/>
        <v>0</v>
      </c>
      <c r="N228" s="61">
        <f t="shared" si="262"/>
        <v>0</v>
      </c>
      <c r="O228" s="61">
        <f t="shared" si="262"/>
        <v>0</v>
      </c>
    </row>
    <row r="229" spans="1:15" s="62" customFormat="1" x14ac:dyDescent="0.2">
      <c r="A229" s="59">
        <v>32</v>
      </c>
      <c r="B229" s="60" t="s">
        <v>29</v>
      </c>
      <c r="C229" s="61">
        <f t="shared" ref="C229:G229" si="263">(SUM(C230+C234+C241+C247+C248+C258))</f>
        <v>4759.22</v>
      </c>
      <c r="D229" s="61">
        <f t="shared" si="263"/>
        <v>4114.4070608534075</v>
      </c>
      <c r="E229" s="61">
        <f t="shared" si="263"/>
        <v>4114.4070608534075</v>
      </c>
      <c r="F229" s="61">
        <f t="shared" si="263"/>
        <v>4114.4077430486423</v>
      </c>
      <c r="G229" s="61">
        <f t="shared" si="263"/>
        <v>4114.4077430486423</v>
      </c>
      <c r="H229" s="61">
        <f t="shared" ref="H229" si="264">(SUM(H230+H234+H241+H247+H248+H258))</f>
        <v>5043.9677430486427</v>
      </c>
      <c r="I229" s="61">
        <f t="shared" ref="I229:J229" si="265">(SUM(I230+I234+I241+I247+I248+I258))</f>
        <v>5043.9677430486427</v>
      </c>
      <c r="J229" s="61">
        <f t="shared" si="265"/>
        <v>1798.1899999999998</v>
      </c>
      <c r="K229" s="165">
        <f t="shared" si="249"/>
        <v>35.650307289894549</v>
      </c>
      <c r="L229" s="61">
        <f>SUM(L230+L234+L241+L248)</f>
        <v>0</v>
      </c>
      <c r="M229" s="61">
        <f>SUM(M230+M234+M241+M248)</f>
        <v>0</v>
      </c>
      <c r="N229" s="61">
        <f>SUM(N230+N234+N241+N248)</f>
        <v>0</v>
      </c>
      <c r="O229" s="61">
        <f>SUM(O230+O234+O241+O248)</f>
        <v>0</v>
      </c>
    </row>
    <row r="230" spans="1:15" s="62" customFormat="1" x14ac:dyDescent="0.2">
      <c r="A230" s="59">
        <v>321</v>
      </c>
      <c r="B230" s="60" t="s">
        <v>85</v>
      </c>
      <c r="C230" s="61">
        <f>(SUM(C231:C232))</f>
        <v>1787</v>
      </c>
      <c r="D230" s="61">
        <f t="shared" ref="D230:F230" si="266">(SUM(D231:D232))</f>
        <v>265.44561682925212</v>
      </c>
      <c r="E230" s="61">
        <f t="shared" si="266"/>
        <v>265.44561682925212</v>
      </c>
      <c r="F230" s="61">
        <f t="shared" si="266"/>
        <v>370.44</v>
      </c>
      <c r="G230" s="61">
        <f t="shared" ref="G230:I230" si="267">(SUM(G231:G232))</f>
        <v>370.44</v>
      </c>
      <c r="H230" s="61">
        <f t="shared" ref="H230" si="268">(SUM(H231:H232))</f>
        <v>1000</v>
      </c>
      <c r="I230" s="61">
        <f t="shared" si="267"/>
        <v>1000</v>
      </c>
      <c r="J230" s="61">
        <f t="shared" ref="J230" si="269">(SUM(J231:J232))</f>
        <v>1513.6</v>
      </c>
      <c r="K230" s="165">
        <f t="shared" si="249"/>
        <v>151.35999999999999</v>
      </c>
      <c r="L230" s="61">
        <f>SUM(L231)</f>
        <v>0</v>
      </c>
      <c r="M230" s="61">
        <f>SUM(M231)</f>
        <v>0</v>
      </c>
      <c r="N230" s="61">
        <f>SUM(N231)</f>
        <v>0</v>
      </c>
      <c r="O230" s="61">
        <f>SUM(O231)</f>
        <v>0</v>
      </c>
    </row>
    <row r="231" spans="1:15" s="62" customFormat="1" x14ac:dyDescent="0.2">
      <c r="A231" s="63">
        <v>3211</v>
      </c>
      <c r="B231" s="64" t="s">
        <v>86</v>
      </c>
      <c r="C231" s="187">
        <v>1787</v>
      </c>
      <c r="D231" s="65">
        <v>265.44561682925212</v>
      </c>
      <c r="E231" s="65">
        <v>265.44561682925212</v>
      </c>
      <c r="F231" s="65">
        <v>370.44</v>
      </c>
      <c r="G231" s="65">
        <v>370.44</v>
      </c>
      <c r="H231" s="201">
        <v>1000</v>
      </c>
      <c r="I231" s="201">
        <v>1000</v>
      </c>
      <c r="J231" s="201">
        <v>1513.6</v>
      </c>
      <c r="K231" s="165">
        <f t="shared" si="249"/>
        <v>151.35999999999999</v>
      </c>
      <c r="L231" s="65"/>
      <c r="M231" s="65"/>
      <c r="N231" s="65"/>
      <c r="O231" s="65"/>
    </row>
    <row r="232" spans="1:15" s="62" customFormat="1" x14ac:dyDescent="0.2">
      <c r="A232" s="63">
        <v>3213</v>
      </c>
      <c r="B232" s="64" t="s">
        <v>139</v>
      </c>
      <c r="C232" s="187">
        <v>0</v>
      </c>
      <c r="D232" s="65">
        <v>0</v>
      </c>
      <c r="E232" s="65">
        <v>0</v>
      </c>
      <c r="F232" s="65">
        <v>0</v>
      </c>
      <c r="G232" s="65">
        <v>0</v>
      </c>
      <c r="H232" s="65">
        <v>0</v>
      </c>
      <c r="I232" s="65">
        <v>0</v>
      </c>
      <c r="J232" s="65">
        <v>0</v>
      </c>
      <c r="K232" s="165">
        <v>0</v>
      </c>
      <c r="L232" s="65"/>
      <c r="M232" s="65"/>
      <c r="N232" s="65"/>
      <c r="O232" s="65"/>
    </row>
    <row r="233" spans="1:15" s="62" customFormat="1" x14ac:dyDescent="0.2">
      <c r="A233" s="63">
        <v>3214</v>
      </c>
      <c r="B233" s="64" t="s">
        <v>140</v>
      </c>
      <c r="C233" s="187">
        <f>(D233+E233+J233+K233+L233+M233+N233+O233)</f>
        <v>0</v>
      </c>
      <c r="D233" s="65">
        <v>0</v>
      </c>
      <c r="E233" s="65">
        <v>0</v>
      </c>
      <c r="F233" s="65">
        <v>0</v>
      </c>
      <c r="G233" s="65">
        <v>0</v>
      </c>
      <c r="H233" s="65">
        <v>0</v>
      </c>
      <c r="I233" s="65">
        <v>0</v>
      </c>
      <c r="J233" s="65">
        <v>0</v>
      </c>
      <c r="K233" s="165">
        <v>0</v>
      </c>
      <c r="L233" s="65"/>
      <c r="M233" s="65"/>
      <c r="N233" s="65"/>
      <c r="O233" s="65"/>
    </row>
    <row r="234" spans="1:15" s="62" customFormat="1" x14ac:dyDescent="0.2">
      <c r="A234" s="59">
        <v>322</v>
      </c>
      <c r="B234" s="60" t="s">
        <v>141</v>
      </c>
      <c r="C234" s="199">
        <f t="shared" ref="C234:G234" si="270">(SUM(C235:C239))</f>
        <v>1568.14</v>
      </c>
      <c r="D234" s="61">
        <f t="shared" si="270"/>
        <v>2123.5649346340169</v>
      </c>
      <c r="E234" s="61">
        <f t="shared" si="270"/>
        <v>2123.5649346340169</v>
      </c>
      <c r="F234" s="61">
        <f t="shared" si="270"/>
        <v>1818.5668504877565</v>
      </c>
      <c r="G234" s="61">
        <f t="shared" si="270"/>
        <v>1818.5668504877565</v>
      </c>
      <c r="H234" s="61">
        <f>(SUM(H235:H240))</f>
        <v>1918.5668504877565</v>
      </c>
      <c r="I234" s="61">
        <f>(SUM(I235:I240))</f>
        <v>1918.5668504877565</v>
      </c>
      <c r="J234" s="61">
        <f>(SUM(J235:J240))</f>
        <v>129.47</v>
      </c>
      <c r="K234" s="165">
        <f t="shared" si="249"/>
        <v>6.7482662888230811</v>
      </c>
      <c r="L234" s="61">
        <f>SUM(L237)</f>
        <v>0</v>
      </c>
      <c r="M234" s="61">
        <f>SUM(M235:M240)</f>
        <v>0</v>
      </c>
      <c r="N234" s="61">
        <f>SUM(N237)</f>
        <v>0</v>
      </c>
      <c r="O234" s="61">
        <f>SUM(O237)</f>
        <v>0</v>
      </c>
    </row>
    <row r="235" spans="1:15" s="62" customFormat="1" x14ac:dyDescent="0.2">
      <c r="A235" s="63">
        <v>3221</v>
      </c>
      <c r="B235" s="64" t="s">
        <v>210</v>
      </c>
      <c r="C235" s="187">
        <v>0</v>
      </c>
      <c r="D235" s="61">
        <v>265.44561682925212</v>
      </c>
      <c r="E235" s="61">
        <v>265.44561682925212</v>
      </c>
      <c r="F235" s="61">
        <v>265.44561682925212</v>
      </c>
      <c r="G235" s="61">
        <v>265.44561682925212</v>
      </c>
      <c r="H235" s="61">
        <v>265.44561682925212</v>
      </c>
      <c r="I235" s="61">
        <v>265.44561682925212</v>
      </c>
      <c r="J235" s="61">
        <v>0</v>
      </c>
      <c r="K235" s="165">
        <f t="shared" si="249"/>
        <v>0</v>
      </c>
      <c r="L235" s="61"/>
      <c r="M235" s="65"/>
      <c r="N235" s="61"/>
      <c r="O235" s="61"/>
    </row>
    <row r="236" spans="1:15" s="62" customFormat="1" x14ac:dyDescent="0.2">
      <c r="A236" s="63">
        <v>3222</v>
      </c>
      <c r="B236" s="64" t="s">
        <v>91</v>
      </c>
      <c r="C236" s="187">
        <f>(D236+E236+J236+K236+L236+M236+N236+O236)</f>
        <v>0</v>
      </c>
      <c r="D236" s="61">
        <v>0</v>
      </c>
      <c r="E236" s="61">
        <v>0</v>
      </c>
      <c r="F236" s="61">
        <v>0</v>
      </c>
      <c r="G236" s="61">
        <v>0</v>
      </c>
      <c r="H236" s="61">
        <v>0</v>
      </c>
      <c r="I236" s="61">
        <v>0</v>
      </c>
      <c r="J236" s="61">
        <v>0</v>
      </c>
      <c r="K236" s="165">
        <v>0</v>
      </c>
      <c r="L236" s="61"/>
      <c r="M236" s="61"/>
      <c r="N236" s="61"/>
      <c r="O236" s="61"/>
    </row>
    <row r="237" spans="1:15" s="62" customFormat="1" x14ac:dyDescent="0.2">
      <c r="A237" s="63">
        <v>3223</v>
      </c>
      <c r="B237" s="64" t="s">
        <v>92</v>
      </c>
      <c r="C237" s="187">
        <v>1319.43</v>
      </c>
      <c r="D237" s="65">
        <v>1061.7824673170085</v>
      </c>
      <c r="E237" s="65">
        <v>1061.7824673170085</v>
      </c>
      <c r="F237" s="65">
        <v>656.78</v>
      </c>
      <c r="G237" s="65">
        <v>656.78</v>
      </c>
      <c r="H237" s="65">
        <v>656.78</v>
      </c>
      <c r="I237" s="65">
        <v>656.78</v>
      </c>
      <c r="J237" s="65">
        <v>0</v>
      </c>
      <c r="K237" s="165">
        <f t="shared" si="249"/>
        <v>0</v>
      </c>
      <c r="L237" s="65"/>
      <c r="M237" s="65"/>
      <c r="N237" s="65"/>
      <c r="O237" s="65"/>
    </row>
    <row r="238" spans="1:15" x14ac:dyDescent="0.2">
      <c r="A238" s="63">
        <v>3224</v>
      </c>
      <c r="B238" s="64" t="s">
        <v>211</v>
      </c>
      <c r="C238" s="187">
        <v>248.71</v>
      </c>
      <c r="D238" s="65">
        <v>530.89123365850423</v>
      </c>
      <c r="E238" s="65">
        <v>530.89123365850423</v>
      </c>
      <c r="F238" s="65">
        <v>530.89123365850423</v>
      </c>
      <c r="G238" s="65">
        <v>530.89123365850423</v>
      </c>
      <c r="H238" s="65">
        <v>530.89123365850423</v>
      </c>
      <c r="I238" s="65">
        <v>530.89123365850423</v>
      </c>
      <c r="J238" s="65">
        <v>0</v>
      </c>
      <c r="K238" s="165">
        <f t="shared" si="249"/>
        <v>0</v>
      </c>
      <c r="L238" s="65"/>
      <c r="M238" s="65"/>
      <c r="N238" s="65"/>
      <c r="O238" s="65"/>
    </row>
    <row r="239" spans="1:15" x14ac:dyDescent="0.2">
      <c r="A239" s="63">
        <v>3225</v>
      </c>
      <c r="B239" s="64" t="s">
        <v>176</v>
      </c>
      <c r="C239" s="187">
        <v>0</v>
      </c>
      <c r="D239" s="65">
        <v>265.44561682925212</v>
      </c>
      <c r="E239" s="65">
        <v>265.44561682925212</v>
      </c>
      <c r="F239" s="65">
        <v>365.45</v>
      </c>
      <c r="G239" s="65">
        <v>365.45</v>
      </c>
      <c r="H239" s="65">
        <v>365.45</v>
      </c>
      <c r="I239" s="65">
        <v>365.45</v>
      </c>
      <c r="J239" s="65">
        <v>129.47</v>
      </c>
      <c r="K239" s="165">
        <f t="shared" si="249"/>
        <v>35.427555069092897</v>
      </c>
      <c r="L239" s="65"/>
      <c r="M239" s="65"/>
      <c r="N239" s="65"/>
      <c r="O239" s="65"/>
    </row>
    <row r="240" spans="1:15" s="62" customFormat="1" x14ac:dyDescent="0.2">
      <c r="A240" s="63">
        <v>3227</v>
      </c>
      <c r="B240" s="64" t="s">
        <v>95</v>
      </c>
      <c r="C240" s="65">
        <v>0</v>
      </c>
      <c r="D240" s="65">
        <v>0</v>
      </c>
      <c r="E240" s="65">
        <v>0</v>
      </c>
      <c r="F240" s="65">
        <v>0</v>
      </c>
      <c r="G240" s="65">
        <v>0</v>
      </c>
      <c r="H240" s="65">
        <v>100</v>
      </c>
      <c r="I240" s="65">
        <v>100</v>
      </c>
      <c r="J240" s="65">
        <v>0</v>
      </c>
      <c r="K240" s="165">
        <f t="shared" si="249"/>
        <v>0</v>
      </c>
      <c r="L240" s="65"/>
      <c r="M240" s="65"/>
      <c r="N240" s="65"/>
      <c r="O240" s="65"/>
    </row>
    <row r="241" spans="1:15" s="62" customFormat="1" x14ac:dyDescent="0.2">
      <c r="A241" s="59">
        <v>323</v>
      </c>
      <c r="B241" s="60" t="s">
        <v>96</v>
      </c>
      <c r="C241" s="61">
        <f>(SUM(C242:C245))</f>
        <v>549.44000000000005</v>
      </c>
      <c r="D241" s="61">
        <f t="shared" ref="D241:G241" si="271">(SUM(D244:D245))</f>
        <v>265.44561682925212</v>
      </c>
      <c r="E241" s="61">
        <f t="shared" si="271"/>
        <v>265.44561682925212</v>
      </c>
      <c r="F241" s="61">
        <f t="shared" si="271"/>
        <v>465.45</v>
      </c>
      <c r="G241" s="61">
        <f t="shared" si="271"/>
        <v>465.45</v>
      </c>
      <c r="H241" s="61">
        <f>(SUM(H242:H245))</f>
        <v>665.45</v>
      </c>
      <c r="I241" s="61">
        <f>(SUM(I242:I245))</f>
        <v>665.45</v>
      </c>
      <c r="J241" s="61">
        <f>(SUM(J242:J245))</f>
        <v>141.33000000000001</v>
      </c>
      <c r="K241" s="165">
        <f t="shared" si="249"/>
        <v>21.238259824179128</v>
      </c>
      <c r="L241" s="61">
        <f>L243+L245</f>
        <v>0</v>
      </c>
      <c r="M241" s="61">
        <f>SUM(M244:M245)</f>
        <v>0</v>
      </c>
      <c r="N241" s="61">
        <f>SUM(N244:N244)</f>
        <v>0</v>
      </c>
      <c r="O241" s="61">
        <f>SUM(O244:O244)</f>
        <v>0</v>
      </c>
    </row>
    <row r="242" spans="1:15" s="62" customFormat="1" x14ac:dyDescent="0.2">
      <c r="A242" s="63">
        <v>3231</v>
      </c>
      <c r="B242" s="64" t="s">
        <v>146</v>
      </c>
      <c r="C242" s="65">
        <v>6.94</v>
      </c>
      <c r="D242" s="65">
        <v>0</v>
      </c>
      <c r="E242" s="65">
        <v>0</v>
      </c>
      <c r="F242" s="65">
        <v>100</v>
      </c>
      <c r="G242" s="65">
        <v>100</v>
      </c>
      <c r="H242" s="65">
        <v>100</v>
      </c>
      <c r="I242" s="65">
        <v>100</v>
      </c>
      <c r="J242" s="65">
        <v>0</v>
      </c>
      <c r="K242" s="165">
        <f t="shared" si="249"/>
        <v>0</v>
      </c>
      <c r="L242" s="65"/>
      <c r="M242" s="65"/>
      <c r="N242" s="65"/>
      <c r="O242" s="65"/>
    </row>
    <row r="243" spans="1:15" x14ac:dyDescent="0.2">
      <c r="A243" s="63">
        <v>3232</v>
      </c>
      <c r="B243" s="64" t="s">
        <v>212</v>
      </c>
      <c r="C243" s="65">
        <v>542.5</v>
      </c>
      <c r="D243" s="65">
        <v>0</v>
      </c>
      <c r="E243" s="65">
        <v>0</v>
      </c>
      <c r="F243" s="65">
        <v>0</v>
      </c>
      <c r="G243" s="65">
        <v>0</v>
      </c>
      <c r="H243" s="65">
        <v>100</v>
      </c>
      <c r="I243" s="65">
        <v>100</v>
      </c>
      <c r="J243" s="65">
        <v>141.33000000000001</v>
      </c>
      <c r="K243" s="165">
        <f t="shared" si="249"/>
        <v>141.33000000000001</v>
      </c>
      <c r="L243" s="65">
        <v>0</v>
      </c>
      <c r="M243" s="65"/>
      <c r="N243" s="65"/>
      <c r="O243" s="65"/>
    </row>
    <row r="244" spans="1:15" x14ac:dyDescent="0.2">
      <c r="A244" s="63">
        <v>3234</v>
      </c>
      <c r="B244" s="64" t="s">
        <v>101</v>
      </c>
      <c r="C244" s="65">
        <v>0</v>
      </c>
      <c r="D244" s="65">
        <v>0</v>
      </c>
      <c r="E244" s="65">
        <v>0</v>
      </c>
      <c r="F244" s="65">
        <v>100</v>
      </c>
      <c r="G244" s="65">
        <v>100</v>
      </c>
      <c r="H244" s="65">
        <v>100</v>
      </c>
      <c r="I244" s="65">
        <v>100</v>
      </c>
      <c r="J244" s="65">
        <v>0</v>
      </c>
      <c r="K244" s="165">
        <f t="shared" si="249"/>
        <v>0</v>
      </c>
      <c r="L244" s="65"/>
      <c r="M244" s="65"/>
      <c r="N244" s="65"/>
      <c r="O244" s="65"/>
    </row>
    <row r="245" spans="1:15" s="62" customFormat="1" x14ac:dyDescent="0.2">
      <c r="A245" s="63">
        <v>3239</v>
      </c>
      <c r="B245" s="64" t="s">
        <v>105</v>
      </c>
      <c r="C245" s="65">
        <v>0</v>
      </c>
      <c r="D245" s="65">
        <v>265.44561682925212</v>
      </c>
      <c r="E245" s="65">
        <v>265.44561682925212</v>
      </c>
      <c r="F245" s="65">
        <v>365.45</v>
      </c>
      <c r="G245" s="65">
        <v>365.45</v>
      </c>
      <c r="H245" s="65">
        <v>365.45</v>
      </c>
      <c r="I245" s="65">
        <v>365.45</v>
      </c>
      <c r="J245" s="65">
        <v>0</v>
      </c>
      <c r="K245" s="165">
        <f t="shared" si="249"/>
        <v>0</v>
      </c>
      <c r="L245" s="65">
        <v>0</v>
      </c>
      <c r="M245" s="65">
        <v>0</v>
      </c>
      <c r="N245" s="65"/>
      <c r="O245" s="65"/>
    </row>
    <row r="246" spans="1:15" x14ac:dyDescent="0.2">
      <c r="A246" s="59">
        <v>324</v>
      </c>
      <c r="B246" s="60" t="s">
        <v>214</v>
      </c>
      <c r="C246" s="61">
        <v>0</v>
      </c>
      <c r="D246" s="61">
        <f t="shared" ref="D246:I246" si="272">(SUM(D247))</f>
        <v>132.72280841462606</v>
      </c>
      <c r="E246" s="61">
        <f t="shared" si="272"/>
        <v>132.72280841462606</v>
      </c>
      <c r="F246" s="61">
        <f t="shared" si="272"/>
        <v>132.72280841462606</v>
      </c>
      <c r="G246" s="61">
        <f t="shared" si="272"/>
        <v>132.72280841462606</v>
      </c>
      <c r="H246" s="61">
        <f t="shared" si="272"/>
        <v>132.72280841462606</v>
      </c>
      <c r="I246" s="61">
        <f t="shared" si="272"/>
        <v>132.72280841462606</v>
      </c>
      <c r="J246" s="61">
        <v>0</v>
      </c>
      <c r="K246" s="165">
        <f t="shared" si="249"/>
        <v>0</v>
      </c>
      <c r="L246" s="61">
        <f t="shared" ref="L246:O246" si="273">SUM(L247)</f>
        <v>0</v>
      </c>
      <c r="M246" s="61">
        <f t="shared" si="273"/>
        <v>0</v>
      </c>
      <c r="N246" s="61">
        <f t="shared" si="273"/>
        <v>0</v>
      </c>
      <c r="O246" s="61">
        <f t="shared" si="273"/>
        <v>0</v>
      </c>
    </row>
    <row r="247" spans="1:15" x14ac:dyDescent="0.2">
      <c r="A247" s="63">
        <v>3241</v>
      </c>
      <c r="B247" s="64" t="s">
        <v>214</v>
      </c>
      <c r="C247" s="65">
        <v>0</v>
      </c>
      <c r="D247" s="65">
        <v>132.72280841462606</v>
      </c>
      <c r="E247" s="65">
        <v>132.72280841462606</v>
      </c>
      <c r="F247" s="65">
        <v>132.72280841462606</v>
      </c>
      <c r="G247" s="65">
        <v>132.72280841462606</v>
      </c>
      <c r="H247" s="65">
        <v>132.72280841462606</v>
      </c>
      <c r="I247" s="65">
        <v>132.72280841462606</v>
      </c>
      <c r="J247" s="65">
        <v>0</v>
      </c>
      <c r="K247" s="165">
        <f t="shared" si="249"/>
        <v>0</v>
      </c>
      <c r="L247" s="65"/>
      <c r="M247" s="65"/>
      <c r="N247" s="65"/>
      <c r="O247" s="65"/>
    </row>
    <row r="248" spans="1:15" ht="25.5" x14ac:dyDescent="0.2">
      <c r="A248" s="59">
        <v>329</v>
      </c>
      <c r="B248" s="60" t="s">
        <v>151</v>
      </c>
      <c r="C248" s="61">
        <f t="shared" ref="C248:F248" si="274">(SUM(C250,C254))</f>
        <v>854.64</v>
      </c>
      <c r="D248" s="61">
        <f t="shared" si="274"/>
        <v>1327.2280841462605</v>
      </c>
      <c r="E248" s="61">
        <f t="shared" si="274"/>
        <v>1327.2280841462605</v>
      </c>
      <c r="F248" s="61">
        <f t="shared" si="274"/>
        <v>1327.2280841462605</v>
      </c>
      <c r="G248" s="61">
        <f t="shared" ref="G248:I248" si="275">(SUM(G250,G254))</f>
        <v>1327.2280841462605</v>
      </c>
      <c r="H248" s="61">
        <f t="shared" ref="H248" si="276">(SUM(H250,H254))</f>
        <v>1327.2280841462605</v>
      </c>
      <c r="I248" s="61">
        <f t="shared" si="275"/>
        <v>1327.2280841462605</v>
      </c>
      <c r="J248" s="61">
        <f t="shared" ref="J248" si="277">(SUM(J250,J254))</f>
        <v>13.79</v>
      </c>
      <c r="K248" s="165">
        <f t="shared" si="249"/>
        <v>1.03900755</v>
      </c>
      <c r="L248" s="61">
        <f>SUM(L254)</f>
        <v>0</v>
      </c>
      <c r="M248" s="61">
        <f>SUM(M254)</f>
        <v>0</v>
      </c>
      <c r="N248" s="61">
        <f>SUM(N254)</f>
        <v>0</v>
      </c>
      <c r="O248" s="61">
        <f>SUM(O254)</f>
        <v>0</v>
      </c>
    </row>
    <row r="249" spans="1:15" s="62" customFormat="1" x14ac:dyDescent="0.2">
      <c r="A249" s="63">
        <v>3293</v>
      </c>
      <c r="B249" s="64" t="s">
        <v>152</v>
      </c>
      <c r="C249" s="65">
        <f>(D249+E249+J249+K249+L249+M249+N249+O249)</f>
        <v>0</v>
      </c>
      <c r="D249" s="61">
        <v>0</v>
      </c>
      <c r="E249" s="61">
        <v>0</v>
      </c>
      <c r="F249" s="61">
        <v>0</v>
      </c>
      <c r="G249" s="61">
        <v>0</v>
      </c>
      <c r="H249" s="61">
        <v>0</v>
      </c>
      <c r="I249" s="61">
        <v>0</v>
      </c>
      <c r="J249" s="61">
        <v>0</v>
      </c>
      <c r="K249" s="165">
        <v>0</v>
      </c>
      <c r="L249" s="61"/>
      <c r="M249" s="61"/>
      <c r="N249" s="61"/>
      <c r="O249" s="61"/>
    </row>
    <row r="250" spans="1:15" s="62" customFormat="1" x14ac:dyDescent="0.2">
      <c r="A250" s="63">
        <v>3292</v>
      </c>
      <c r="B250" s="64" t="s">
        <v>107</v>
      </c>
      <c r="C250" s="199">
        <v>130.84</v>
      </c>
      <c r="D250" s="61">
        <v>1194.5052757316344</v>
      </c>
      <c r="E250" s="61">
        <v>1194.5052757316344</v>
      </c>
      <c r="F250" s="61">
        <v>1194.5052757316344</v>
      </c>
      <c r="G250" s="61">
        <v>1194.5052757316344</v>
      </c>
      <c r="H250" s="61">
        <v>1194.5052757316344</v>
      </c>
      <c r="I250" s="61">
        <v>1194.5052757316344</v>
      </c>
      <c r="J250" s="61">
        <v>0</v>
      </c>
      <c r="K250" s="165">
        <f t="shared" si="249"/>
        <v>0</v>
      </c>
      <c r="L250" s="61"/>
      <c r="M250" s="61"/>
      <c r="N250" s="61"/>
      <c r="O250" s="61"/>
    </row>
    <row r="251" spans="1:15" s="62" customFormat="1" x14ac:dyDescent="0.2">
      <c r="A251" s="63">
        <v>3294</v>
      </c>
      <c r="B251" s="64" t="s">
        <v>108</v>
      </c>
      <c r="C251" s="187">
        <v>24</v>
      </c>
      <c r="D251" s="61">
        <v>0</v>
      </c>
      <c r="E251" s="61">
        <v>0</v>
      </c>
      <c r="F251" s="61">
        <v>0</v>
      </c>
      <c r="G251" s="61">
        <v>0</v>
      </c>
      <c r="H251" s="61">
        <v>0</v>
      </c>
      <c r="I251" s="61">
        <v>0</v>
      </c>
      <c r="J251" s="61">
        <v>0</v>
      </c>
      <c r="K251" s="165">
        <v>0</v>
      </c>
      <c r="L251" s="61"/>
      <c r="M251" s="61"/>
      <c r="N251" s="61"/>
      <c r="O251" s="61"/>
    </row>
    <row r="252" spans="1:15" s="62" customFormat="1" x14ac:dyDescent="0.2">
      <c r="A252" s="63">
        <v>3295</v>
      </c>
      <c r="B252" s="64" t="s">
        <v>215</v>
      </c>
      <c r="C252" s="187">
        <f>(D252+E252+J252+K252+L252+M252+N252+O252)</f>
        <v>0</v>
      </c>
      <c r="D252" s="61">
        <v>0</v>
      </c>
      <c r="E252" s="65">
        <v>0</v>
      </c>
      <c r="F252" s="65">
        <v>0</v>
      </c>
      <c r="G252" s="65">
        <v>0</v>
      </c>
      <c r="H252" s="65">
        <v>0</v>
      </c>
      <c r="I252" s="65">
        <v>0</v>
      </c>
      <c r="J252" s="65">
        <v>0</v>
      </c>
      <c r="K252" s="165">
        <v>0</v>
      </c>
      <c r="L252" s="61"/>
      <c r="M252" s="61"/>
      <c r="N252" s="61"/>
      <c r="O252" s="61"/>
    </row>
    <row r="253" spans="1:15" s="62" customFormat="1" x14ac:dyDescent="0.2">
      <c r="A253" s="63">
        <v>3296</v>
      </c>
      <c r="B253" s="64" t="s">
        <v>216</v>
      </c>
      <c r="C253" s="187">
        <f>(D253+E253+J253+K253+L253+M253+N253+O253)</f>
        <v>0</v>
      </c>
      <c r="D253" s="61">
        <v>0</v>
      </c>
      <c r="E253" s="65">
        <v>0</v>
      </c>
      <c r="F253" s="65">
        <v>0</v>
      </c>
      <c r="G253" s="65">
        <v>0</v>
      </c>
      <c r="H253" s="65">
        <v>0</v>
      </c>
      <c r="I253" s="65">
        <v>0</v>
      </c>
      <c r="J253" s="65">
        <v>0</v>
      </c>
      <c r="K253" s="165">
        <v>0</v>
      </c>
      <c r="L253" s="61"/>
      <c r="M253" s="61"/>
      <c r="N253" s="61"/>
      <c r="O253" s="61"/>
    </row>
    <row r="254" spans="1:15" s="62" customFormat="1" x14ac:dyDescent="0.2">
      <c r="A254" s="63">
        <v>3299</v>
      </c>
      <c r="B254" s="64" t="s">
        <v>151</v>
      </c>
      <c r="C254" s="187">
        <v>723.8</v>
      </c>
      <c r="D254" s="65">
        <v>132.72280841462606</v>
      </c>
      <c r="E254" s="65">
        <v>132.72280841462606</v>
      </c>
      <c r="F254" s="65">
        <v>132.72280841462606</v>
      </c>
      <c r="G254" s="65">
        <v>132.72280841462606</v>
      </c>
      <c r="H254" s="65">
        <v>132.72280841462606</v>
      </c>
      <c r="I254" s="65">
        <v>132.72280841462606</v>
      </c>
      <c r="J254" s="65">
        <v>13.79</v>
      </c>
      <c r="K254" s="165">
        <f t="shared" si="249"/>
        <v>10.390075499999998</v>
      </c>
      <c r="L254" s="65">
        <v>0</v>
      </c>
      <c r="M254" s="65">
        <v>0</v>
      </c>
      <c r="N254" s="65"/>
      <c r="O254" s="65"/>
    </row>
    <row r="255" spans="1:15" s="62" customFormat="1" x14ac:dyDescent="0.2">
      <c r="A255" s="59">
        <v>34</v>
      </c>
      <c r="B255" s="60" t="s">
        <v>111</v>
      </c>
      <c r="C255" s="61">
        <v>6.19</v>
      </c>
      <c r="D255" s="65">
        <v>0</v>
      </c>
      <c r="E255" s="61">
        <f t="shared" ref="E255:J255" si="278">(E256)</f>
        <v>0</v>
      </c>
      <c r="F255" s="61">
        <f t="shared" si="278"/>
        <v>0</v>
      </c>
      <c r="G255" s="61">
        <f t="shared" si="278"/>
        <v>0</v>
      </c>
      <c r="H255" s="61">
        <f t="shared" si="278"/>
        <v>100</v>
      </c>
      <c r="I255" s="61">
        <f t="shared" si="278"/>
        <v>100</v>
      </c>
      <c r="J255" s="61">
        <f t="shared" si="278"/>
        <v>49.78</v>
      </c>
      <c r="K255" s="165">
        <f t="shared" si="249"/>
        <v>49.78</v>
      </c>
      <c r="L255" s="65"/>
      <c r="M255" s="65"/>
      <c r="N255" s="65"/>
      <c r="O255" s="65"/>
    </row>
    <row r="256" spans="1:15" s="88" customFormat="1" ht="12.75" customHeight="1" x14ac:dyDescent="0.2">
      <c r="A256" s="59">
        <v>343</v>
      </c>
      <c r="B256" s="60" t="s">
        <v>156</v>
      </c>
      <c r="C256" s="61">
        <v>6.19</v>
      </c>
      <c r="D256" s="65">
        <v>0</v>
      </c>
      <c r="E256" s="61">
        <f t="shared" ref="E256:J256" si="279">(E257+E261)</f>
        <v>0</v>
      </c>
      <c r="F256" s="61">
        <f t="shared" si="279"/>
        <v>0</v>
      </c>
      <c r="G256" s="61">
        <f t="shared" si="279"/>
        <v>0</v>
      </c>
      <c r="H256" s="61">
        <f t="shared" ref="H256" si="280">(H257+H261)</f>
        <v>100</v>
      </c>
      <c r="I256" s="61">
        <f t="shared" si="279"/>
        <v>100</v>
      </c>
      <c r="J256" s="61">
        <f t="shared" si="279"/>
        <v>49.78</v>
      </c>
      <c r="K256" s="165">
        <f t="shared" si="249"/>
        <v>49.78</v>
      </c>
      <c r="L256" s="65"/>
      <c r="M256" s="65"/>
      <c r="N256" s="65"/>
      <c r="O256" s="65"/>
    </row>
    <row r="257" spans="1:15" s="88" customFormat="1" ht="25.5" x14ac:dyDescent="0.2">
      <c r="A257" s="63">
        <v>3431</v>
      </c>
      <c r="B257" s="64" t="s">
        <v>217</v>
      </c>
      <c r="C257" s="65">
        <v>6.19</v>
      </c>
      <c r="D257" s="65">
        <v>0</v>
      </c>
      <c r="E257" s="65">
        <v>0</v>
      </c>
      <c r="F257" s="65">
        <v>0</v>
      </c>
      <c r="G257" s="65">
        <v>0</v>
      </c>
      <c r="H257" s="65">
        <v>100</v>
      </c>
      <c r="I257" s="65">
        <v>100</v>
      </c>
      <c r="J257" s="65">
        <v>49.78</v>
      </c>
      <c r="K257" s="165">
        <f t="shared" si="249"/>
        <v>49.78</v>
      </c>
      <c r="L257" s="65"/>
      <c r="M257" s="65"/>
      <c r="N257" s="65"/>
      <c r="O257" s="65"/>
    </row>
    <row r="258" spans="1:15" s="88" customFormat="1" x14ac:dyDescent="0.2">
      <c r="A258" s="59">
        <v>38</v>
      </c>
      <c r="B258" s="60" t="s">
        <v>218</v>
      </c>
      <c r="C258" s="61">
        <f>(D258+E258+J258+K258+L258+M258+N258+O258)</f>
        <v>0</v>
      </c>
      <c r="D258" s="65">
        <v>0</v>
      </c>
      <c r="E258" s="61">
        <f t="shared" ref="E258:J258" si="281">(E259)</f>
        <v>0</v>
      </c>
      <c r="F258" s="61">
        <f t="shared" si="281"/>
        <v>0</v>
      </c>
      <c r="G258" s="61">
        <f t="shared" si="281"/>
        <v>0</v>
      </c>
      <c r="H258" s="61">
        <f t="shared" si="281"/>
        <v>0</v>
      </c>
      <c r="I258" s="61">
        <f t="shared" si="281"/>
        <v>0</v>
      </c>
      <c r="J258" s="61">
        <f t="shared" si="281"/>
        <v>0</v>
      </c>
      <c r="K258" s="165">
        <v>0</v>
      </c>
      <c r="L258" s="65"/>
      <c r="M258" s="65"/>
      <c r="N258" s="65"/>
      <c r="O258" s="65"/>
    </row>
    <row r="259" spans="1:15" s="88" customFormat="1" x14ac:dyDescent="0.2">
      <c r="A259" s="59">
        <v>381</v>
      </c>
      <c r="B259" s="60" t="s">
        <v>62</v>
      </c>
      <c r="C259" s="61">
        <f>(D259+E259+J259+K259+L259+M259+N259+O259)</f>
        <v>0</v>
      </c>
      <c r="D259" s="65">
        <v>0</v>
      </c>
      <c r="E259" s="61">
        <v>0</v>
      </c>
      <c r="F259" s="61">
        <v>0</v>
      </c>
      <c r="G259" s="61">
        <v>0</v>
      </c>
      <c r="H259" s="61">
        <v>0</v>
      </c>
      <c r="I259" s="61">
        <v>0</v>
      </c>
      <c r="J259" s="61">
        <v>0</v>
      </c>
      <c r="K259" s="165">
        <v>0</v>
      </c>
      <c r="L259" s="65"/>
      <c r="M259" s="65"/>
      <c r="N259" s="65"/>
      <c r="O259" s="65"/>
    </row>
    <row r="260" spans="1:15" s="88" customFormat="1" x14ac:dyDescent="0.2">
      <c r="A260" s="63">
        <v>3811</v>
      </c>
      <c r="B260" s="64" t="s">
        <v>62</v>
      </c>
      <c r="C260" s="65">
        <v>0</v>
      </c>
      <c r="D260" s="65">
        <v>0</v>
      </c>
      <c r="E260" s="65">
        <v>0</v>
      </c>
      <c r="F260" s="65">
        <v>0</v>
      </c>
      <c r="G260" s="65">
        <v>0</v>
      </c>
      <c r="H260" s="65">
        <v>0</v>
      </c>
      <c r="I260" s="65">
        <v>0</v>
      </c>
      <c r="J260" s="65">
        <v>0</v>
      </c>
      <c r="K260" s="165">
        <v>0</v>
      </c>
      <c r="L260" s="65"/>
      <c r="M260" s="65"/>
      <c r="N260" s="65"/>
      <c r="O260" s="65"/>
    </row>
    <row r="261" spans="1:15" s="88" customFormat="1" x14ac:dyDescent="0.2">
      <c r="A261" s="86">
        <v>0</v>
      </c>
      <c r="B261" s="87">
        <v>0</v>
      </c>
      <c r="C261" s="65">
        <f>(D261+E261+J261+K261+L261+M261+N261+O261)</f>
        <v>0</v>
      </c>
      <c r="D261" s="65">
        <v>0</v>
      </c>
      <c r="E261" s="65">
        <v>0</v>
      </c>
      <c r="F261" s="65">
        <v>0</v>
      </c>
      <c r="G261" s="65">
        <v>0</v>
      </c>
      <c r="H261" s="65">
        <v>0</v>
      </c>
      <c r="I261" s="65">
        <v>0</v>
      </c>
      <c r="J261" s="65">
        <v>0</v>
      </c>
      <c r="K261" s="165">
        <v>0</v>
      </c>
      <c r="L261" s="65"/>
      <c r="M261" s="65"/>
      <c r="N261" s="65"/>
      <c r="O261" s="65"/>
    </row>
    <row r="262" spans="1:15" s="62" customFormat="1" ht="25.5" x14ac:dyDescent="0.2">
      <c r="A262" s="84" t="s">
        <v>221</v>
      </c>
      <c r="B262" s="56" t="s">
        <v>222</v>
      </c>
      <c r="C262" s="83">
        <f t="shared" ref="C262:F262" si="282">(SUM(C264))</f>
        <v>1595.8899999999999</v>
      </c>
      <c r="D262" s="83">
        <f t="shared" si="282"/>
        <v>1327.2280841462605</v>
      </c>
      <c r="E262" s="83">
        <f t="shared" si="282"/>
        <v>1327.2280841462605</v>
      </c>
      <c r="F262" s="83">
        <f t="shared" si="282"/>
        <v>1327.22</v>
      </c>
      <c r="G262" s="83">
        <f t="shared" ref="G262:I262" si="283">(SUM(G264))</f>
        <v>7327.2254462804431</v>
      </c>
      <c r="H262" s="83">
        <f t="shared" ref="H262" si="284">(SUM(H264))</f>
        <v>7663.6114042073132</v>
      </c>
      <c r="I262" s="83">
        <f t="shared" si="283"/>
        <v>7663.6114042073132</v>
      </c>
      <c r="J262" s="83">
        <f t="shared" ref="J262" si="285">(SUM(J264))</f>
        <v>391.36140420731306</v>
      </c>
      <c r="K262" s="165">
        <f t="shared" si="249"/>
        <v>5.1067490712336499</v>
      </c>
      <c r="L262" s="57"/>
      <c r="M262" s="57"/>
      <c r="N262" s="57"/>
      <c r="O262" s="57"/>
    </row>
    <row r="263" spans="1:15" s="62" customFormat="1" x14ac:dyDescent="0.2">
      <c r="A263" s="59">
        <v>3</v>
      </c>
      <c r="B263" s="60" t="s">
        <v>21</v>
      </c>
      <c r="C263" s="61">
        <f t="shared" ref="C263:J263" si="286">(SUM(C264))</f>
        <v>1595.8899999999999</v>
      </c>
      <c r="D263" s="61">
        <f t="shared" si="286"/>
        <v>1327.2280841462605</v>
      </c>
      <c r="E263" s="61">
        <f t="shared" si="286"/>
        <v>1327.2280841462605</v>
      </c>
      <c r="F263" s="61">
        <f t="shared" si="286"/>
        <v>1327.22</v>
      </c>
      <c r="G263" s="61">
        <f t="shared" si="286"/>
        <v>7327.2254462804431</v>
      </c>
      <c r="H263" s="61">
        <f t="shared" si="286"/>
        <v>7663.6114042073132</v>
      </c>
      <c r="I263" s="61">
        <f t="shared" si="286"/>
        <v>7663.6114042073132</v>
      </c>
      <c r="J263" s="61">
        <f t="shared" si="286"/>
        <v>391.36140420731306</v>
      </c>
      <c r="K263" s="165">
        <f t="shared" si="249"/>
        <v>5.1067490712336499</v>
      </c>
      <c r="L263" s="61">
        <f t="shared" ref="L263:O263" si="287">SUM(L264)</f>
        <v>0</v>
      </c>
      <c r="M263" s="61">
        <f t="shared" si="287"/>
        <v>0</v>
      </c>
      <c r="N263" s="61">
        <f t="shared" si="287"/>
        <v>0</v>
      </c>
      <c r="O263" s="61">
        <f t="shared" si="287"/>
        <v>0</v>
      </c>
    </row>
    <row r="264" spans="1:15" s="62" customFormat="1" x14ac:dyDescent="0.2">
      <c r="A264" s="59">
        <v>32</v>
      </c>
      <c r="B264" s="60" t="s">
        <v>29</v>
      </c>
      <c r="C264" s="61">
        <f>(SUM(C265+C269+C276+C282+C283+C293))</f>
        <v>1595.8899999999999</v>
      </c>
      <c r="D264" s="61">
        <f>(SUM(D265+D269+D276+D282+D283+D293))</f>
        <v>1327.2280841462605</v>
      </c>
      <c r="E264" s="61">
        <f>(SUM(E265+E269+E276+E282+E283+E293))</f>
        <v>1327.2280841462605</v>
      </c>
      <c r="F264" s="61">
        <v>1327.22</v>
      </c>
      <c r="G264" s="61">
        <f>(SUM(G265+G269+G276+G282+G283+G293))</f>
        <v>7327.2254462804431</v>
      </c>
      <c r="H264" s="61">
        <f>(SUM(H265+H269+H276+H282+H283+H293))</f>
        <v>7663.6114042073132</v>
      </c>
      <c r="I264" s="61">
        <f>(SUM(I265+I269+I276+I282+I283+I293))</f>
        <v>7663.6114042073132</v>
      </c>
      <c r="J264" s="61">
        <f>(SUM(J265+J269+J276+J282+J283+J293))</f>
        <v>391.36140420731306</v>
      </c>
      <c r="K264" s="165">
        <f t="shared" si="249"/>
        <v>5.1067490712336499</v>
      </c>
      <c r="L264" s="61">
        <f>SUM(L265+L269+L276+L283)</f>
        <v>0</v>
      </c>
      <c r="M264" s="61">
        <f>SUM(M265+M269+M276+M283)</f>
        <v>0</v>
      </c>
      <c r="N264" s="61">
        <f>SUM(N265+N269+N276+N283)</f>
        <v>0</v>
      </c>
      <c r="O264" s="61">
        <f>SUM(O265+O269+O276+O283)</f>
        <v>0</v>
      </c>
    </row>
    <row r="265" spans="1:15" s="62" customFormat="1" x14ac:dyDescent="0.2">
      <c r="A265" s="59">
        <v>321</v>
      </c>
      <c r="B265" s="60" t="s">
        <v>85</v>
      </c>
      <c r="C265" s="61">
        <f t="shared" ref="C265:G265" si="288">(SUM(C266:C267))</f>
        <v>690</v>
      </c>
      <c r="D265" s="61">
        <f t="shared" si="288"/>
        <v>663.61404207313024</v>
      </c>
      <c r="E265" s="61">
        <f t="shared" si="288"/>
        <v>663.61404207313024</v>
      </c>
      <c r="F265" s="61">
        <f t="shared" si="288"/>
        <v>663.61404207313024</v>
      </c>
      <c r="G265" s="61">
        <f t="shared" si="288"/>
        <v>663.61404207313024</v>
      </c>
      <c r="H265" s="61">
        <f t="shared" ref="H265" si="289">(SUM(H266:H267))</f>
        <v>1000</v>
      </c>
      <c r="I265" s="61">
        <f t="shared" ref="I265:J265" si="290">(SUM(I266:I267))</f>
        <v>1000</v>
      </c>
      <c r="J265" s="61">
        <f t="shared" si="290"/>
        <v>300</v>
      </c>
      <c r="K265" s="165">
        <f t="shared" ref="K265:K325" si="291">J265/I265*100</f>
        <v>30</v>
      </c>
      <c r="L265" s="61">
        <f>SUM(L266)</f>
        <v>0</v>
      </c>
      <c r="M265" s="61">
        <f>SUM(M266)</f>
        <v>0</v>
      </c>
      <c r="N265" s="61">
        <f>SUM(N266)</f>
        <v>0</v>
      </c>
      <c r="O265" s="61">
        <f>SUM(O266)</f>
        <v>0</v>
      </c>
    </row>
    <row r="266" spans="1:15" s="88" customFormat="1" x14ac:dyDescent="0.2">
      <c r="A266" s="63">
        <v>3211</v>
      </c>
      <c r="B266" s="64" t="s">
        <v>86</v>
      </c>
      <c r="C266" s="187">
        <v>690</v>
      </c>
      <c r="D266" s="65">
        <v>663.61404207313024</v>
      </c>
      <c r="E266" s="65">
        <v>663.61404207313024</v>
      </c>
      <c r="F266" s="65">
        <v>663.61404207313024</v>
      </c>
      <c r="G266" s="65">
        <v>663.61404207313024</v>
      </c>
      <c r="H266" s="65">
        <v>1000</v>
      </c>
      <c r="I266" s="65">
        <v>1000</v>
      </c>
      <c r="J266" s="65">
        <v>300</v>
      </c>
      <c r="K266" s="165">
        <f t="shared" si="291"/>
        <v>30</v>
      </c>
      <c r="L266" s="65"/>
      <c r="M266" s="65"/>
      <c r="N266" s="65"/>
      <c r="O266" s="65"/>
    </row>
    <row r="267" spans="1:15" s="88" customFormat="1" x14ac:dyDescent="0.2">
      <c r="A267" s="63">
        <v>3213</v>
      </c>
      <c r="B267" s="64" t="s">
        <v>139</v>
      </c>
      <c r="C267" s="65">
        <v>0</v>
      </c>
      <c r="D267" s="65">
        <v>0</v>
      </c>
      <c r="E267" s="65">
        <v>0</v>
      </c>
      <c r="F267" s="65">
        <v>0</v>
      </c>
      <c r="G267" s="65">
        <v>0</v>
      </c>
      <c r="H267" s="65">
        <v>0</v>
      </c>
      <c r="I267" s="65">
        <v>0</v>
      </c>
      <c r="J267" s="65">
        <v>0</v>
      </c>
      <c r="K267" s="165">
        <v>0</v>
      </c>
      <c r="L267" s="65"/>
      <c r="M267" s="65"/>
      <c r="N267" s="65"/>
      <c r="O267" s="65"/>
    </row>
    <row r="268" spans="1:15" s="88" customFormat="1" x14ac:dyDescent="0.2">
      <c r="A268" s="63">
        <v>3214</v>
      </c>
      <c r="B268" s="64" t="s">
        <v>140</v>
      </c>
      <c r="C268" s="65">
        <f>(D268+E268+J268+K268+L268+M268+N268+O268)</f>
        <v>0</v>
      </c>
      <c r="D268" s="65">
        <v>0</v>
      </c>
      <c r="E268" s="65">
        <v>0</v>
      </c>
      <c r="F268" s="65">
        <v>0</v>
      </c>
      <c r="G268" s="65">
        <v>0</v>
      </c>
      <c r="H268" s="65">
        <v>0</v>
      </c>
      <c r="I268" s="65">
        <v>0</v>
      </c>
      <c r="J268" s="65">
        <v>0</v>
      </c>
      <c r="K268" s="165">
        <v>0</v>
      </c>
      <c r="L268" s="65"/>
      <c r="M268" s="65"/>
      <c r="N268" s="65"/>
      <c r="O268" s="65"/>
    </row>
    <row r="269" spans="1:15" s="88" customFormat="1" x14ac:dyDescent="0.2">
      <c r="A269" s="59">
        <v>322</v>
      </c>
      <c r="B269" s="60" t="s">
        <v>141</v>
      </c>
      <c r="C269" s="61">
        <v>125.37</v>
      </c>
      <c r="D269" s="61">
        <f>(SUM(D270:D274))</f>
        <v>597.25263786581718</v>
      </c>
      <c r="E269" s="61">
        <f t="shared" ref="E269:I269" si="292">(E270+E274)</f>
        <v>597.25263786581718</v>
      </c>
      <c r="F269" s="61">
        <f t="shared" si="292"/>
        <v>447.25</v>
      </c>
      <c r="G269" s="61">
        <f t="shared" si="292"/>
        <v>447.25</v>
      </c>
      <c r="H269" s="61">
        <f t="shared" ref="H269" si="293">(H270+H274)</f>
        <v>447.25</v>
      </c>
      <c r="I269" s="61">
        <f t="shared" si="292"/>
        <v>447.25</v>
      </c>
      <c r="J269" s="61">
        <v>0</v>
      </c>
      <c r="K269" s="165">
        <f t="shared" si="291"/>
        <v>0</v>
      </c>
      <c r="L269" s="61">
        <f>SUM(L272)</f>
        <v>0</v>
      </c>
      <c r="M269" s="61">
        <f>SUM(M270:M275)</f>
        <v>0</v>
      </c>
      <c r="N269" s="61">
        <f>SUM(N272)</f>
        <v>0</v>
      </c>
      <c r="O269" s="61">
        <f>SUM(O272)</f>
        <v>0</v>
      </c>
    </row>
    <row r="270" spans="1:15" s="88" customFormat="1" x14ac:dyDescent="0.2">
      <c r="A270" s="63">
        <v>3221</v>
      </c>
      <c r="B270" s="64" t="s">
        <v>210</v>
      </c>
      <c r="C270" s="65">
        <v>125.37</v>
      </c>
      <c r="D270" s="61">
        <v>597.25263786581718</v>
      </c>
      <c r="E270" s="61">
        <v>597.25263786581718</v>
      </c>
      <c r="F270" s="61">
        <v>447.25</v>
      </c>
      <c r="G270" s="61">
        <v>447.25</v>
      </c>
      <c r="H270" s="61">
        <v>447.25</v>
      </c>
      <c r="I270" s="61">
        <v>447.25</v>
      </c>
      <c r="J270" s="61">
        <v>0</v>
      </c>
      <c r="K270" s="165">
        <f t="shared" si="291"/>
        <v>0</v>
      </c>
      <c r="L270" s="61"/>
      <c r="M270" s="65"/>
      <c r="N270" s="61"/>
      <c r="O270" s="61"/>
    </row>
    <row r="271" spans="1:15" x14ac:dyDescent="0.2">
      <c r="A271" s="63">
        <v>3222</v>
      </c>
      <c r="B271" s="64" t="s">
        <v>91</v>
      </c>
      <c r="C271" s="65">
        <f>(D271+E271+J271+K271+L271+M271+N271+O271)</f>
        <v>0</v>
      </c>
      <c r="D271" s="61">
        <v>0</v>
      </c>
      <c r="E271" s="61">
        <v>0</v>
      </c>
      <c r="F271" s="61">
        <v>0</v>
      </c>
      <c r="G271" s="61">
        <v>0</v>
      </c>
      <c r="H271" s="61">
        <v>0</v>
      </c>
      <c r="I271" s="61">
        <v>0</v>
      </c>
      <c r="J271" s="61">
        <v>0</v>
      </c>
      <c r="K271" s="165">
        <v>0</v>
      </c>
      <c r="L271" s="61"/>
      <c r="M271" s="61"/>
      <c r="N271" s="61"/>
      <c r="O271" s="61"/>
    </row>
    <row r="272" spans="1:15" s="62" customFormat="1" x14ac:dyDescent="0.2">
      <c r="A272" s="63">
        <v>3223</v>
      </c>
      <c r="B272" s="64" t="s">
        <v>92</v>
      </c>
      <c r="C272" s="65">
        <v>0</v>
      </c>
      <c r="D272" s="65">
        <v>0</v>
      </c>
      <c r="E272" s="65">
        <v>0</v>
      </c>
      <c r="F272" s="65">
        <v>0</v>
      </c>
      <c r="G272" s="65">
        <v>0</v>
      </c>
      <c r="H272" s="65">
        <v>0</v>
      </c>
      <c r="I272" s="65">
        <v>0</v>
      </c>
      <c r="J272" s="65">
        <v>0</v>
      </c>
      <c r="K272" s="165">
        <v>0</v>
      </c>
      <c r="L272" s="65"/>
      <c r="M272" s="65"/>
      <c r="N272" s="65"/>
      <c r="O272" s="65"/>
    </row>
    <row r="273" spans="1:15" s="62" customFormat="1" x14ac:dyDescent="0.2">
      <c r="A273" s="63">
        <v>3224</v>
      </c>
      <c r="B273" s="64" t="s">
        <v>211</v>
      </c>
      <c r="C273" s="65">
        <v>0</v>
      </c>
      <c r="D273" s="65">
        <v>0</v>
      </c>
      <c r="E273" s="65">
        <v>0</v>
      </c>
      <c r="F273" s="65">
        <v>0</v>
      </c>
      <c r="G273" s="65">
        <v>0</v>
      </c>
      <c r="H273" s="65">
        <v>0</v>
      </c>
      <c r="I273" s="65">
        <v>0</v>
      </c>
      <c r="J273" s="65">
        <v>0</v>
      </c>
      <c r="K273" s="165">
        <v>0</v>
      </c>
      <c r="L273" s="65"/>
      <c r="M273" s="65"/>
      <c r="N273" s="65"/>
      <c r="O273" s="65"/>
    </row>
    <row r="274" spans="1:15" s="62" customFormat="1" x14ac:dyDescent="0.2">
      <c r="A274" s="63">
        <v>3225</v>
      </c>
      <c r="B274" s="64" t="s">
        <v>176</v>
      </c>
      <c r="C274" s="65">
        <v>0</v>
      </c>
      <c r="D274" s="65">
        <v>0</v>
      </c>
      <c r="E274" s="65">
        <v>0</v>
      </c>
      <c r="F274" s="65">
        <v>0</v>
      </c>
      <c r="G274" s="65">
        <v>0</v>
      </c>
      <c r="H274" s="65">
        <v>0</v>
      </c>
      <c r="I274" s="65">
        <v>0</v>
      </c>
      <c r="J274" s="65">
        <v>0</v>
      </c>
      <c r="K274" s="165">
        <v>0</v>
      </c>
      <c r="L274" s="65"/>
      <c r="M274" s="65"/>
      <c r="N274" s="65"/>
      <c r="O274" s="65"/>
    </row>
    <row r="275" spans="1:15" s="62" customFormat="1" x14ac:dyDescent="0.2">
      <c r="A275" s="63">
        <v>3227</v>
      </c>
      <c r="B275" s="64" t="s">
        <v>95</v>
      </c>
      <c r="C275" s="65">
        <f>(D275+E275+J275+K275+L275+M275+N275+O275)</f>
        <v>0</v>
      </c>
      <c r="D275" s="65">
        <v>0</v>
      </c>
      <c r="E275" s="65">
        <v>0</v>
      </c>
      <c r="F275" s="65">
        <v>0</v>
      </c>
      <c r="G275" s="65">
        <v>0</v>
      </c>
      <c r="H275" s="65">
        <v>0</v>
      </c>
      <c r="I275" s="65">
        <v>0</v>
      </c>
      <c r="J275" s="65">
        <v>0</v>
      </c>
      <c r="K275" s="165">
        <v>0</v>
      </c>
      <c r="L275" s="65"/>
      <c r="M275" s="65"/>
      <c r="N275" s="65"/>
      <c r="O275" s="65"/>
    </row>
    <row r="276" spans="1:15" s="62" customFormat="1" x14ac:dyDescent="0.2">
      <c r="A276" s="59">
        <v>323</v>
      </c>
      <c r="B276" s="60" t="s">
        <v>96</v>
      </c>
      <c r="C276" s="61">
        <v>0</v>
      </c>
      <c r="D276" s="61">
        <f>(SUM(D279:D280))</f>
        <v>0</v>
      </c>
      <c r="E276" s="61">
        <f t="shared" ref="E276:J276" si="294">(SUM(E279:E279))</f>
        <v>0</v>
      </c>
      <c r="F276" s="61">
        <f t="shared" si="294"/>
        <v>0</v>
      </c>
      <c r="G276" s="61">
        <f t="shared" si="294"/>
        <v>0</v>
      </c>
      <c r="H276" s="61">
        <f t="shared" ref="H276" si="295">(SUM(H279:H279))</f>
        <v>0</v>
      </c>
      <c r="I276" s="61">
        <f t="shared" si="294"/>
        <v>0</v>
      </c>
      <c r="J276" s="61">
        <f t="shared" si="294"/>
        <v>0</v>
      </c>
      <c r="K276" s="165">
        <v>0</v>
      </c>
      <c r="L276" s="61">
        <f>L278+L280</f>
        <v>0</v>
      </c>
      <c r="M276" s="61">
        <f>SUM(M279:M280)</f>
        <v>0</v>
      </c>
      <c r="N276" s="61">
        <f>SUM(N279:N279)</f>
        <v>0</v>
      </c>
      <c r="O276" s="61">
        <f>SUM(O279:O279)</f>
        <v>0</v>
      </c>
    </row>
    <row r="277" spans="1:15" s="62" customFormat="1" x14ac:dyDescent="0.2">
      <c r="A277" s="63">
        <v>3231</v>
      </c>
      <c r="B277" s="64" t="s">
        <v>146</v>
      </c>
      <c r="C277" s="65">
        <f>(D277+E277+J277+K277+L277+M277+N277+O277)</f>
        <v>0</v>
      </c>
      <c r="D277" s="65">
        <v>0</v>
      </c>
      <c r="E277" s="65">
        <v>0</v>
      </c>
      <c r="F277" s="65">
        <v>0</v>
      </c>
      <c r="G277" s="65">
        <v>0</v>
      </c>
      <c r="H277" s="65">
        <v>0</v>
      </c>
      <c r="I277" s="65">
        <v>0</v>
      </c>
      <c r="J277" s="65">
        <v>0</v>
      </c>
      <c r="K277" s="165">
        <v>0</v>
      </c>
      <c r="L277" s="65"/>
      <c r="M277" s="65"/>
      <c r="N277" s="65"/>
      <c r="O277" s="65"/>
    </row>
    <row r="278" spans="1:15" s="62" customFormat="1" x14ac:dyDescent="0.2">
      <c r="A278" s="63">
        <v>3232</v>
      </c>
      <c r="B278" s="64" t="s">
        <v>212</v>
      </c>
      <c r="C278" s="65">
        <v>0</v>
      </c>
      <c r="D278" s="65">
        <v>0</v>
      </c>
      <c r="E278" s="65">
        <v>0</v>
      </c>
      <c r="F278" s="65">
        <v>0</v>
      </c>
      <c r="G278" s="65">
        <v>0</v>
      </c>
      <c r="H278" s="65">
        <v>0</v>
      </c>
      <c r="I278" s="65">
        <v>0</v>
      </c>
      <c r="J278" s="65">
        <v>0</v>
      </c>
      <c r="K278" s="165">
        <v>0</v>
      </c>
      <c r="L278" s="65">
        <v>0</v>
      </c>
      <c r="M278" s="65"/>
      <c r="N278" s="65"/>
      <c r="O278" s="65"/>
    </row>
    <row r="279" spans="1:15" s="62" customFormat="1" x14ac:dyDescent="0.2">
      <c r="A279" s="63">
        <v>3234</v>
      </c>
      <c r="B279" s="64" t="s">
        <v>101</v>
      </c>
      <c r="C279" s="65">
        <f>(D279+E279+J279+K279+L279+M279+N279+O279)</f>
        <v>0</v>
      </c>
      <c r="D279" s="65">
        <v>0</v>
      </c>
      <c r="E279" s="65">
        <v>0</v>
      </c>
      <c r="F279" s="65">
        <v>0</v>
      </c>
      <c r="G279" s="65">
        <v>0</v>
      </c>
      <c r="H279" s="65">
        <v>0</v>
      </c>
      <c r="I279" s="65">
        <v>0</v>
      </c>
      <c r="J279" s="65">
        <v>0</v>
      </c>
      <c r="K279" s="165">
        <v>0</v>
      </c>
      <c r="L279" s="65"/>
      <c r="M279" s="65"/>
      <c r="N279" s="65"/>
      <c r="O279" s="65"/>
    </row>
    <row r="280" spans="1:15" s="88" customFormat="1" x14ac:dyDescent="0.2">
      <c r="A280" s="63">
        <v>3239</v>
      </c>
      <c r="B280" s="64" t="s">
        <v>105</v>
      </c>
      <c r="C280" s="187">
        <v>0</v>
      </c>
      <c r="D280" s="65">
        <v>0</v>
      </c>
      <c r="E280" s="65">
        <v>0</v>
      </c>
      <c r="F280" s="65">
        <v>0</v>
      </c>
      <c r="G280" s="65">
        <v>0</v>
      </c>
      <c r="H280" s="65">
        <v>0</v>
      </c>
      <c r="I280" s="65">
        <v>0</v>
      </c>
      <c r="J280" s="65">
        <v>0</v>
      </c>
      <c r="K280" s="165">
        <v>0</v>
      </c>
      <c r="L280" s="65">
        <v>0</v>
      </c>
      <c r="M280" s="65">
        <v>0</v>
      </c>
      <c r="N280" s="65"/>
      <c r="O280" s="65"/>
    </row>
    <row r="281" spans="1:15" s="88" customFormat="1" x14ac:dyDescent="0.2">
      <c r="A281" s="59">
        <v>324</v>
      </c>
      <c r="B281" s="60" t="s">
        <v>214</v>
      </c>
      <c r="C281" s="61">
        <v>0</v>
      </c>
      <c r="D281" s="61">
        <f t="shared" ref="D281:J281" si="296">(SUM(D282))</f>
        <v>0</v>
      </c>
      <c r="E281" s="61">
        <f t="shared" si="296"/>
        <v>0</v>
      </c>
      <c r="F281" s="61">
        <f t="shared" si="296"/>
        <v>0</v>
      </c>
      <c r="G281" s="61">
        <f t="shared" si="296"/>
        <v>0</v>
      </c>
      <c r="H281" s="61">
        <f t="shared" si="296"/>
        <v>0</v>
      </c>
      <c r="I281" s="61">
        <f t="shared" si="296"/>
        <v>0</v>
      </c>
      <c r="J281" s="61">
        <f t="shared" si="296"/>
        <v>0</v>
      </c>
      <c r="K281" s="165">
        <v>0</v>
      </c>
      <c r="L281" s="61">
        <f t="shared" ref="L281:O281" si="297">SUM(L282)</f>
        <v>0</v>
      </c>
      <c r="M281" s="61">
        <f t="shared" si="297"/>
        <v>0</v>
      </c>
      <c r="N281" s="61">
        <f t="shared" si="297"/>
        <v>0</v>
      </c>
      <c r="O281" s="61">
        <f t="shared" si="297"/>
        <v>0</v>
      </c>
    </row>
    <row r="282" spans="1:15" s="88" customFormat="1" x14ac:dyDescent="0.2">
      <c r="A282" s="63">
        <v>3241</v>
      </c>
      <c r="B282" s="64" t="s">
        <v>214</v>
      </c>
      <c r="C282" s="65">
        <v>0</v>
      </c>
      <c r="D282" s="65">
        <v>0</v>
      </c>
      <c r="E282" s="65">
        <v>0</v>
      </c>
      <c r="F282" s="65">
        <v>0</v>
      </c>
      <c r="G282" s="65">
        <v>0</v>
      </c>
      <c r="H282" s="65">
        <v>0</v>
      </c>
      <c r="I282" s="65">
        <v>0</v>
      </c>
      <c r="J282" s="65">
        <v>0</v>
      </c>
      <c r="K282" s="165">
        <v>0</v>
      </c>
      <c r="L282" s="65"/>
      <c r="M282" s="65"/>
      <c r="N282" s="65"/>
      <c r="O282" s="65"/>
    </row>
    <row r="283" spans="1:15" s="88" customFormat="1" ht="25.5" x14ac:dyDescent="0.2">
      <c r="A283" s="59">
        <v>329</v>
      </c>
      <c r="B283" s="60" t="s">
        <v>151</v>
      </c>
      <c r="C283" s="61">
        <v>714.16</v>
      </c>
      <c r="D283" s="61">
        <f>(SUM(D286,D290))</f>
        <v>0</v>
      </c>
      <c r="E283" s="61">
        <f>(E288+E290+E289)</f>
        <v>0</v>
      </c>
      <c r="F283" s="61">
        <f>(F288+F290+F289)</f>
        <v>150</v>
      </c>
      <c r="G283" s="61">
        <f>(G284+G288+G290+G289)</f>
        <v>6150</v>
      </c>
      <c r="H283" s="61">
        <f>(H284+H288+H290+H289)</f>
        <v>6150</v>
      </c>
      <c r="I283" s="61">
        <f>(I284+I288+I290+I289)</f>
        <v>6150</v>
      </c>
      <c r="J283" s="61">
        <f>(J284+J288+J290+J289)</f>
        <v>25</v>
      </c>
      <c r="K283" s="165">
        <f t="shared" si="291"/>
        <v>0.40650406504065045</v>
      </c>
      <c r="L283" s="61">
        <f>SUM(L290)</f>
        <v>0</v>
      </c>
      <c r="M283" s="61">
        <f>SUM(M290)</f>
        <v>0</v>
      </c>
      <c r="N283" s="61">
        <f>SUM(N290)</f>
        <v>0</v>
      </c>
      <c r="O283" s="61">
        <f>SUM(O290)</f>
        <v>0</v>
      </c>
    </row>
    <row r="284" spans="1:15" s="88" customFormat="1" x14ac:dyDescent="0.2">
      <c r="A284" s="59">
        <v>3291</v>
      </c>
      <c r="B284" s="60" t="s">
        <v>317</v>
      </c>
      <c r="C284" s="61"/>
      <c r="D284" s="61"/>
      <c r="E284" s="61"/>
      <c r="F284" s="61"/>
      <c r="G284" s="61">
        <v>6000</v>
      </c>
      <c r="H284" s="61">
        <v>6000</v>
      </c>
      <c r="I284" s="61">
        <v>6000</v>
      </c>
      <c r="J284" s="61">
        <v>0</v>
      </c>
      <c r="K284" s="165">
        <f t="shared" si="291"/>
        <v>0</v>
      </c>
      <c r="L284" s="61"/>
      <c r="M284" s="61"/>
      <c r="N284" s="61"/>
      <c r="O284" s="61"/>
    </row>
    <row r="285" spans="1:15" s="88" customFormat="1" x14ac:dyDescent="0.2">
      <c r="A285" s="63">
        <v>3293</v>
      </c>
      <c r="B285" s="64" t="s">
        <v>152</v>
      </c>
      <c r="C285" s="65">
        <f>(D285+E285+J285+K285+L285+M285+N285+O285)</f>
        <v>0</v>
      </c>
      <c r="D285" s="61">
        <v>0</v>
      </c>
      <c r="E285" s="61">
        <v>0</v>
      </c>
      <c r="F285" s="61">
        <v>0</v>
      </c>
      <c r="G285" s="61">
        <v>0</v>
      </c>
      <c r="H285" s="61">
        <v>0</v>
      </c>
      <c r="I285" s="61">
        <v>0</v>
      </c>
      <c r="J285" s="61">
        <v>0</v>
      </c>
      <c r="K285" s="165">
        <v>0</v>
      </c>
      <c r="L285" s="61"/>
      <c r="M285" s="61"/>
      <c r="N285" s="61"/>
      <c r="O285" s="61"/>
    </row>
    <row r="286" spans="1:15" s="88" customFormat="1" x14ac:dyDescent="0.2">
      <c r="A286" s="63">
        <v>3292</v>
      </c>
      <c r="B286" s="64" t="s">
        <v>107</v>
      </c>
      <c r="C286" s="61">
        <v>0</v>
      </c>
      <c r="D286" s="61">
        <v>0</v>
      </c>
      <c r="E286" s="61">
        <v>0</v>
      </c>
      <c r="F286" s="61">
        <v>0</v>
      </c>
      <c r="G286" s="61">
        <v>0</v>
      </c>
      <c r="H286" s="61">
        <v>0</v>
      </c>
      <c r="I286" s="61">
        <v>0</v>
      </c>
      <c r="J286" s="61">
        <v>0</v>
      </c>
      <c r="K286" s="165">
        <v>0</v>
      </c>
      <c r="L286" s="61"/>
      <c r="M286" s="61"/>
      <c r="N286" s="61"/>
      <c r="O286" s="61"/>
    </row>
    <row r="287" spans="1:15" s="88" customFormat="1" x14ac:dyDescent="0.2">
      <c r="A287" s="63">
        <v>3294</v>
      </c>
      <c r="B287" s="64" t="s">
        <v>108</v>
      </c>
      <c r="C287" s="65">
        <f>(D287+E287+J287+K287+L287+M287+N287+O287)</f>
        <v>0</v>
      </c>
      <c r="D287" s="61">
        <v>0</v>
      </c>
      <c r="E287" s="61">
        <v>0</v>
      </c>
      <c r="F287" s="61">
        <v>0</v>
      </c>
      <c r="G287" s="61">
        <v>0</v>
      </c>
      <c r="H287" s="61">
        <v>0</v>
      </c>
      <c r="I287" s="61">
        <v>0</v>
      </c>
      <c r="J287" s="61">
        <v>0</v>
      </c>
      <c r="K287" s="165">
        <v>0</v>
      </c>
      <c r="L287" s="61"/>
      <c r="M287" s="61"/>
      <c r="N287" s="61"/>
      <c r="O287" s="61"/>
    </row>
    <row r="288" spans="1:15" s="88" customFormat="1" x14ac:dyDescent="0.2">
      <c r="A288" s="63">
        <v>3295</v>
      </c>
      <c r="B288" s="64" t="s">
        <v>215</v>
      </c>
      <c r="C288" s="65">
        <f>(D288+E288+J288+K288+L288+M288+N288+O288)</f>
        <v>0</v>
      </c>
      <c r="D288" s="61">
        <v>0</v>
      </c>
      <c r="E288" s="65">
        <v>0</v>
      </c>
      <c r="F288" s="65">
        <v>0</v>
      </c>
      <c r="G288" s="65">
        <v>0</v>
      </c>
      <c r="H288" s="65">
        <v>0</v>
      </c>
      <c r="I288" s="65">
        <v>0</v>
      </c>
      <c r="J288" s="65">
        <v>0</v>
      </c>
      <c r="K288" s="165">
        <v>0</v>
      </c>
      <c r="L288" s="61"/>
      <c r="M288" s="61"/>
      <c r="N288" s="61"/>
      <c r="O288" s="61"/>
    </row>
    <row r="289" spans="1:15" s="62" customFormat="1" x14ac:dyDescent="0.2">
      <c r="A289" s="63">
        <v>3296</v>
      </c>
      <c r="B289" s="64" t="s">
        <v>216</v>
      </c>
      <c r="C289" s="65">
        <f>(D289+E289+J289+K289+L289+M289+N289+O289)</f>
        <v>0</v>
      </c>
      <c r="D289" s="61">
        <v>0</v>
      </c>
      <c r="E289" s="65">
        <v>0</v>
      </c>
      <c r="F289" s="65">
        <v>0</v>
      </c>
      <c r="G289" s="65">
        <v>0</v>
      </c>
      <c r="H289" s="65">
        <v>0</v>
      </c>
      <c r="I289" s="65">
        <v>0</v>
      </c>
      <c r="J289" s="65">
        <v>0</v>
      </c>
      <c r="K289" s="165">
        <v>0</v>
      </c>
      <c r="L289" s="61"/>
      <c r="M289" s="61"/>
      <c r="N289" s="61"/>
      <c r="O289" s="61"/>
    </row>
    <row r="290" spans="1:15" s="62" customFormat="1" x14ac:dyDescent="0.2">
      <c r="A290" s="63">
        <v>3299</v>
      </c>
      <c r="B290" s="64" t="s">
        <v>151</v>
      </c>
      <c r="C290" s="187">
        <v>714.16</v>
      </c>
      <c r="D290" s="65">
        <v>0</v>
      </c>
      <c r="E290" s="65">
        <v>0</v>
      </c>
      <c r="F290" s="65">
        <v>150</v>
      </c>
      <c r="G290" s="65">
        <v>150</v>
      </c>
      <c r="H290" s="65">
        <v>150</v>
      </c>
      <c r="I290" s="65">
        <v>150</v>
      </c>
      <c r="J290" s="65">
        <v>25</v>
      </c>
      <c r="K290" s="165">
        <f t="shared" si="291"/>
        <v>16.666666666666664</v>
      </c>
      <c r="L290" s="65">
        <v>0</v>
      </c>
      <c r="M290" s="65">
        <v>0</v>
      </c>
      <c r="N290" s="65"/>
      <c r="O290" s="65"/>
    </row>
    <row r="291" spans="1:15" s="88" customFormat="1" x14ac:dyDescent="0.2">
      <c r="A291" s="59">
        <v>34</v>
      </c>
      <c r="B291" s="60" t="s">
        <v>111</v>
      </c>
      <c r="C291" s="61">
        <v>66.36</v>
      </c>
      <c r="D291" s="65">
        <v>66.361404207313029</v>
      </c>
      <c r="E291" s="61">
        <f t="shared" ref="E291:J291" si="298">(E292)</f>
        <v>66.361404207313029</v>
      </c>
      <c r="F291" s="61">
        <f t="shared" si="298"/>
        <v>66.361404207313029</v>
      </c>
      <c r="G291" s="61">
        <f t="shared" si="298"/>
        <v>66.361404207313029</v>
      </c>
      <c r="H291" s="61">
        <f t="shared" si="298"/>
        <v>66.361404207313029</v>
      </c>
      <c r="I291" s="61">
        <f t="shared" si="298"/>
        <v>66.361404207313029</v>
      </c>
      <c r="J291" s="61">
        <f t="shared" si="298"/>
        <v>66.361404207313029</v>
      </c>
      <c r="K291" s="165">
        <f t="shared" si="291"/>
        <v>100</v>
      </c>
      <c r="L291" s="65"/>
      <c r="M291" s="65"/>
      <c r="N291" s="65"/>
      <c r="O291" s="65"/>
    </row>
    <row r="292" spans="1:15" s="88" customFormat="1" x14ac:dyDescent="0.2">
      <c r="A292" s="59">
        <v>343</v>
      </c>
      <c r="B292" s="60" t="s">
        <v>156</v>
      </c>
      <c r="C292" s="61">
        <v>66.36</v>
      </c>
      <c r="D292" s="65">
        <v>66.361404207313029</v>
      </c>
      <c r="E292" s="61">
        <f t="shared" ref="E292:J292" si="299">(E293+E297)</f>
        <v>66.361404207313029</v>
      </c>
      <c r="F292" s="61">
        <f t="shared" si="299"/>
        <v>66.361404207313029</v>
      </c>
      <c r="G292" s="61">
        <f t="shared" si="299"/>
        <v>66.361404207313029</v>
      </c>
      <c r="H292" s="61">
        <f t="shared" ref="H292" si="300">(H293+H297)</f>
        <v>66.361404207313029</v>
      </c>
      <c r="I292" s="61">
        <f t="shared" si="299"/>
        <v>66.361404207313029</v>
      </c>
      <c r="J292" s="61">
        <f t="shared" si="299"/>
        <v>66.361404207313029</v>
      </c>
      <c r="K292" s="165">
        <f t="shared" si="291"/>
        <v>100</v>
      </c>
      <c r="L292" s="65"/>
      <c r="M292" s="65"/>
      <c r="N292" s="65"/>
      <c r="O292" s="65"/>
    </row>
    <row r="293" spans="1:15" s="88" customFormat="1" ht="25.5" x14ac:dyDescent="0.2">
      <c r="A293" s="63">
        <v>3431</v>
      </c>
      <c r="B293" s="64" t="s">
        <v>217</v>
      </c>
      <c r="C293" s="65">
        <v>66.36</v>
      </c>
      <c r="D293" s="65">
        <v>66.361404207313029</v>
      </c>
      <c r="E293" s="65">
        <v>66.361404207313029</v>
      </c>
      <c r="F293" s="65">
        <v>66.361404207313029</v>
      </c>
      <c r="G293" s="65">
        <v>66.361404207313029</v>
      </c>
      <c r="H293" s="65">
        <v>66.361404207313029</v>
      </c>
      <c r="I293" s="65">
        <v>66.361404207313029</v>
      </c>
      <c r="J293" s="65">
        <v>66.361404207313029</v>
      </c>
      <c r="K293" s="165">
        <f t="shared" si="291"/>
        <v>100</v>
      </c>
      <c r="L293" s="65"/>
      <c r="M293" s="65"/>
      <c r="N293" s="65"/>
      <c r="O293" s="65"/>
    </row>
    <row r="294" spans="1:15" s="88" customFormat="1" x14ac:dyDescent="0.2">
      <c r="A294" s="59">
        <v>38</v>
      </c>
      <c r="B294" s="60" t="s">
        <v>218</v>
      </c>
      <c r="C294" s="61">
        <f>(D294+E294+J294+K294+L294+M294+N294+O294)</f>
        <v>0</v>
      </c>
      <c r="D294" s="65">
        <v>0</v>
      </c>
      <c r="E294" s="61">
        <f t="shared" ref="E294:J294" si="301">(E295)</f>
        <v>0</v>
      </c>
      <c r="F294" s="61">
        <f t="shared" si="301"/>
        <v>0</v>
      </c>
      <c r="G294" s="61">
        <f t="shared" si="301"/>
        <v>0</v>
      </c>
      <c r="H294" s="61">
        <f t="shared" si="301"/>
        <v>0</v>
      </c>
      <c r="I294" s="61">
        <f t="shared" si="301"/>
        <v>0</v>
      </c>
      <c r="J294" s="61">
        <f t="shared" si="301"/>
        <v>0</v>
      </c>
      <c r="K294" s="165">
        <v>0</v>
      </c>
      <c r="L294" s="65"/>
      <c r="M294" s="65"/>
      <c r="N294" s="65"/>
      <c r="O294" s="65"/>
    </row>
    <row r="295" spans="1:15" s="88" customFormat="1" x14ac:dyDescent="0.2">
      <c r="A295" s="59">
        <v>381</v>
      </c>
      <c r="B295" s="60" t="s">
        <v>62</v>
      </c>
      <c r="C295" s="61">
        <f>(D295+E295+J295+K295+L295+M295+N295+O295)</f>
        <v>0</v>
      </c>
      <c r="D295" s="65">
        <v>0</v>
      </c>
      <c r="E295" s="61">
        <v>0</v>
      </c>
      <c r="F295" s="61">
        <v>0</v>
      </c>
      <c r="G295" s="61">
        <v>0</v>
      </c>
      <c r="H295" s="61">
        <v>0</v>
      </c>
      <c r="I295" s="61">
        <v>0</v>
      </c>
      <c r="J295" s="61">
        <v>0</v>
      </c>
      <c r="K295" s="165">
        <v>0</v>
      </c>
      <c r="L295" s="65"/>
      <c r="M295" s="65"/>
      <c r="N295" s="65"/>
      <c r="O295" s="65"/>
    </row>
    <row r="296" spans="1:15" s="62" customFormat="1" x14ac:dyDescent="0.2">
      <c r="A296" s="63">
        <v>3811</v>
      </c>
      <c r="B296" s="64" t="s">
        <v>62</v>
      </c>
      <c r="C296" s="65">
        <v>0</v>
      </c>
      <c r="D296" s="65">
        <v>0</v>
      </c>
      <c r="E296" s="65">
        <v>0</v>
      </c>
      <c r="F296" s="65">
        <v>0</v>
      </c>
      <c r="G296" s="65">
        <v>0</v>
      </c>
      <c r="H296" s="65">
        <v>0</v>
      </c>
      <c r="I296" s="65">
        <v>0</v>
      </c>
      <c r="J296" s="65">
        <v>0</v>
      </c>
      <c r="K296" s="165">
        <v>0</v>
      </c>
      <c r="L296" s="65"/>
      <c r="M296" s="65"/>
      <c r="N296" s="65"/>
      <c r="O296" s="65"/>
    </row>
    <row r="297" spans="1:15" s="62" customFormat="1" x14ac:dyDescent="0.2">
      <c r="A297" s="86">
        <v>0</v>
      </c>
      <c r="B297" s="87">
        <v>0</v>
      </c>
      <c r="C297" s="65">
        <f>(D297+E297+J297+K297+L297+M297+N297+O297)</f>
        <v>0</v>
      </c>
      <c r="D297" s="65">
        <v>0</v>
      </c>
      <c r="E297" s="65">
        <v>0</v>
      </c>
      <c r="F297" s="65">
        <v>0</v>
      </c>
      <c r="G297" s="65">
        <v>0</v>
      </c>
      <c r="H297" s="65">
        <v>0</v>
      </c>
      <c r="I297" s="65">
        <v>0</v>
      </c>
      <c r="J297" s="65">
        <v>0</v>
      </c>
      <c r="K297" s="165">
        <v>0</v>
      </c>
      <c r="L297" s="65"/>
      <c r="M297" s="65"/>
      <c r="N297" s="65"/>
      <c r="O297" s="65"/>
    </row>
    <row r="298" spans="1:15" s="62" customFormat="1" x14ac:dyDescent="0.2">
      <c r="A298" s="84" t="s">
        <v>223</v>
      </c>
      <c r="B298" s="56" t="s">
        <v>224</v>
      </c>
      <c r="C298" s="83">
        <f>(SUM(C299))</f>
        <v>1818.12</v>
      </c>
      <c r="D298" s="83">
        <f t="shared" ref="D298:G298" si="302">(SUM(D300))</f>
        <v>265.44561682925212</v>
      </c>
      <c r="E298" s="83">
        <f t="shared" si="302"/>
        <v>265.45</v>
      </c>
      <c r="F298" s="83">
        <f t="shared" si="302"/>
        <v>265.45</v>
      </c>
      <c r="G298" s="83">
        <f t="shared" si="302"/>
        <v>265.45</v>
      </c>
      <c r="H298" s="83">
        <f t="shared" ref="H298" si="303">(SUM(H300))</f>
        <v>900</v>
      </c>
      <c r="I298" s="83">
        <f t="shared" ref="I298:J298" si="304">(SUM(I300))</f>
        <v>900</v>
      </c>
      <c r="J298" s="83">
        <f t="shared" si="304"/>
        <v>149.38</v>
      </c>
      <c r="K298" s="165">
        <f t="shared" si="291"/>
        <v>16.597777777777779</v>
      </c>
      <c r="L298" s="57"/>
      <c r="M298" s="57"/>
      <c r="N298" s="57"/>
      <c r="O298" s="57"/>
    </row>
    <row r="299" spans="1:15" s="62" customFormat="1" x14ac:dyDescent="0.2">
      <c r="A299" s="59">
        <v>3</v>
      </c>
      <c r="B299" s="60" t="s">
        <v>21</v>
      </c>
      <c r="C299" s="61">
        <f>(SUM(C300+C326))</f>
        <v>1818.12</v>
      </c>
      <c r="D299" s="61">
        <f>(SUM(D300))</f>
        <v>265.44561682925212</v>
      </c>
      <c r="E299" s="61">
        <f t="shared" ref="E299:J299" si="305">(SUM(E300+E326))</f>
        <v>265.45</v>
      </c>
      <c r="F299" s="61">
        <f t="shared" si="305"/>
        <v>265.45</v>
      </c>
      <c r="G299" s="61">
        <f t="shared" si="305"/>
        <v>265.45</v>
      </c>
      <c r="H299" s="61">
        <f t="shared" ref="H299" si="306">(SUM(H300+H326))</f>
        <v>900</v>
      </c>
      <c r="I299" s="61">
        <f t="shared" si="305"/>
        <v>900</v>
      </c>
      <c r="J299" s="61">
        <f t="shared" si="305"/>
        <v>149.38</v>
      </c>
      <c r="K299" s="165">
        <f t="shared" si="291"/>
        <v>16.597777777777779</v>
      </c>
      <c r="L299" s="61">
        <f t="shared" ref="L299:O299" si="307">SUM(L300)</f>
        <v>0</v>
      </c>
      <c r="M299" s="61">
        <f t="shared" si="307"/>
        <v>0</v>
      </c>
      <c r="N299" s="61">
        <f t="shared" si="307"/>
        <v>0</v>
      </c>
      <c r="O299" s="61">
        <f t="shared" si="307"/>
        <v>0</v>
      </c>
    </row>
    <row r="300" spans="1:15" s="88" customFormat="1" x14ac:dyDescent="0.2">
      <c r="A300" s="59">
        <v>32</v>
      </c>
      <c r="B300" s="60" t="s">
        <v>29</v>
      </c>
      <c r="C300" s="61">
        <f t="shared" ref="C300:F300" si="308">(SUM(C301+C305+C312+C318+C319+C329))</f>
        <v>1818.12</v>
      </c>
      <c r="D300" s="61">
        <f t="shared" si="308"/>
        <v>265.44561682925212</v>
      </c>
      <c r="E300" s="61">
        <f t="shared" si="308"/>
        <v>265.45</v>
      </c>
      <c r="F300" s="61">
        <f t="shared" si="308"/>
        <v>265.45</v>
      </c>
      <c r="G300" s="61">
        <f t="shared" ref="G300" si="309">(SUM(G301+G305+G312+G318+G319+G329))</f>
        <v>265.45</v>
      </c>
      <c r="H300" s="61">
        <f>(SUM(H301+H305+H312+H318+H319+H329))</f>
        <v>900</v>
      </c>
      <c r="I300" s="61">
        <f>(SUM(I301+I305+I312+I318+I319+I329))</f>
        <v>900</v>
      </c>
      <c r="J300" s="61">
        <f>(SUM(J301+J305+J312+J318+J319+J329+J331))</f>
        <v>149.38</v>
      </c>
      <c r="K300" s="165">
        <f t="shared" si="291"/>
        <v>16.597777777777779</v>
      </c>
      <c r="L300" s="61">
        <f>SUM(L301+L305+L312+L319)</f>
        <v>0</v>
      </c>
      <c r="M300" s="61">
        <f>SUM(M301+M305+M312+M319)</f>
        <v>0</v>
      </c>
      <c r="N300" s="61">
        <f>SUM(N301+N305+N312+N319)</f>
        <v>0</v>
      </c>
      <c r="O300" s="61">
        <f>SUM(O301+O305+O312+O319)</f>
        <v>0</v>
      </c>
    </row>
    <row r="301" spans="1:15" x14ac:dyDescent="0.2">
      <c r="A301" s="59">
        <v>321</v>
      </c>
      <c r="B301" s="60" t="s">
        <v>85</v>
      </c>
      <c r="C301" s="61">
        <v>0</v>
      </c>
      <c r="D301" s="61">
        <f t="shared" ref="D301:G301" si="310">(SUM(D302:D303))</f>
        <v>0</v>
      </c>
      <c r="E301" s="61">
        <f t="shared" si="310"/>
        <v>0</v>
      </c>
      <c r="F301" s="61">
        <f t="shared" si="310"/>
        <v>0</v>
      </c>
      <c r="G301" s="61">
        <f t="shared" si="310"/>
        <v>0</v>
      </c>
      <c r="H301" s="61">
        <f t="shared" ref="H301" si="311">(SUM(H302:H303))</f>
        <v>0</v>
      </c>
      <c r="I301" s="61">
        <f t="shared" ref="I301:J301" si="312">(SUM(I302:I303))</f>
        <v>0</v>
      </c>
      <c r="J301" s="61">
        <f t="shared" si="312"/>
        <v>0</v>
      </c>
      <c r="K301" s="165">
        <v>0</v>
      </c>
      <c r="L301" s="61">
        <f>SUM(L302)</f>
        <v>0</v>
      </c>
      <c r="M301" s="61">
        <f>SUM(M302)</f>
        <v>0</v>
      </c>
      <c r="N301" s="61">
        <f>SUM(N302)</f>
        <v>0</v>
      </c>
      <c r="O301" s="61">
        <f>SUM(O302)</f>
        <v>0</v>
      </c>
    </row>
    <row r="302" spans="1:15" s="62" customFormat="1" x14ac:dyDescent="0.2">
      <c r="A302" s="63">
        <v>3211</v>
      </c>
      <c r="B302" s="64" t="s">
        <v>86</v>
      </c>
      <c r="C302" s="65">
        <v>0</v>
      </c>
      <c r="D302" s="65">
        <v>0</v>
      </c>
      <c r="E302" s="65">
        <v>0</v>
      </c>
      <c r="F302" s="65">
        <v>0</v>
      </c>
      <c r="G302" s="65">
        <v>0</v>
      </c>
      <c r="H302" s="65">
        <v>0</v>
      </c>
      <c r="I302" s="65">
        <v>0</v>
      </c>
      <c r="J302" s="65">
        <v>0</v>
      </c>
      <c r="K302" s="165">
        <v>0</v>
      </c>
      <c r="L302" s="65"/>
      <c r="M302" s="65"/>
      <c r="N302" s="65"/>
      <c r="O302" s="65"/>
    </row>
    <row r="303" spans="1:15" s="62" customFormat="1" x14ac:dyDescent="0.2">
      <c r="A303" s="63">
        <v>3213</v>
      </c>
      <c r="B303" s="64" t="s">
        <v>139</v>
      </c>
      <c r="C303" s="65">
        <v>0</v>
      </c>
      <c r="D303" s="65">
        <v>0</v>
      </c>
      <c r="E303" s="65">
        <v>0</v>
      </c>
      <c r="F303" s="65">
        <v>0</v>
      </c>
      <c r="G303" s="65">
        <v>0</v>
      </c>
      <c r="H303" s="65">
        <v>0</v>
      </c>
      <c r="I303" s="65">
        <v>0</v>
      </c>
      <c r="J303" s="65">
        <v>0</v>
      </c>
      <c r="K303" s="165">
        <v>0</v>
      </c>
      <c r="L303" s="65"/>
      <c r="M303" s="65"/>
      <c r="N303" s="65"/>
      <c r="O303" s="65"/>
    </row>
    <row r="304" spans="1:15" s="62" customFormat="1" x14ac:dyDescent="0.2">
      <c r="A304" s="63">
        <v>3214</v>
      </c>
      <c r="B304" s="64" t="s">
        <v>140</v>
      </c>
      <c r="C304" s="65">
        <f>(D304+E304+J304+K304+L304+M304+N304+O304)</f>
        <v>0</v>
      </c>
      <c r="D304" s="65">
        <v>0</v>
      </c>
      <c r="E304" s="65">
        <v>0</v>
      </c>
      <c r="F304" s="65">
        <v>0</v>
      </c>
      <c r="G304" s="65">
        <v>0</v>
      </c>
      <c r="H304" s="65">
        <v>0</v>
      </c>
      <c r="I304" s="65">
        <v>0</v>
      </c>
      <c r="J304" s="65">
        <v>0</v>
      </c>
      <c r="K304" s="165">
        <v>0</v>
      </c>
      <c r="L304" s="65"/>
      <c r="M304" s="65"/>
      <c r="N304" s="65"/>
      <c r="O304" s="65"/>
    </row>
    <row r="305" spans="1:15" x14ac:dyDescent="0.2">
      <c r="A305" s="59">
        <v>322</v>
      </c>
      <c r="B305" s="60" t="s">
        <v>141</v>
      </c>
      <c r="C305" s="61">
        <v>0</v>
      </c>
      <c r="D305" s="61">
        <f>(SUM(D306:D310))</f>
        <v>0</v>
      </c>
      <c r="E305" s="61">
        <f t="shared" ref="E305:J305" si="313">(E306+E310)</f>
        <v>0</v>
      </c>
      <c r="F305" s="61">
        <f t="shared" si="313"/>
        <v>0</v>
      </c>
      <c r="G305" s="61">
        <f t="shared" si="313"/>
        <v>0</v>
      </c>
      <c r="H305" s="61">
        <f t="shared" ref="H305" si="314">(H306+H310)</f>
        <v>0</v>
      </c>
      <c r="I305" s="61">
        <f t="shared" si="313"/>
        <v>0</v>
      </c>
      <c r="J305" s="61">
        <f t="shared" si="313"/>
        <v>0</v>
      </c>
      <c r="K305" s="165">
        <v>0</v>
      </c>
      <c r="L305" s="61">
        <f>SUM(L308)</f>
        <v>0</v>
      </c>
      <c r="M305" s="61">
        <f>SUM(M306:M311)</f>
        <v>0</v>
      </c>
      <c r="N305" s="61">
        <f>SUM(N308)</f>
        <v>0</v>
      </c>
      <c r="O305" s="61">
        <f>SUM(O308)</f>
        <v>0</v>
      </c>
    </row>
    <row r="306" spans="1:15" x14ac:dyDescent="0.2">
      <c r="A306" s="63">
        <v>3221</v>
      </c>
      <c r="B306" s="64" t="s">
        <v>210</v>
      </c>
      <c r="C306" s="65">
        <v>0</v>
      </c>
      <c r="D306" s="61">
        <v>0</v>
      </c>
      <c r="E306" s="61">
        <v>0</v>
      </c>
      <c r="F306" s="61">
        <v>0</v>
      </c>
      <c r="G306" s="61">
        <v>0</v>
      </c>
      <c r="H306" s="61">
        <v>0</v>
      </c>
      <c r="I306" s="61">
        <v>0</v>
      </c>
      <c r="J306" s="61">
        <v>0</v>
      </c>
      <c r="K306" s="165">
        <v>0</v>
      </c>
      <c r="L306" s="61"/>
      <c r="M306" s="65"/>
      <c r="N306" s="61"/>
      <c r="O306" s="61"/>
    </row>
    <row r="307" spans="1:15" s="62" customFormat="1" x14ac:dyDescent="0.2">
      <c r="A307" s="63">
        <v>3222</v>
      </c>
      <c r="B307" s="64" t="s">
        <v>91</v>
      </c>
      <c r="C307" s="65">
        <f>(D307+E307+J307+K307+L307+M307+N307+O307)</f>
        <v>0</v>
      </c>
      <c r="D307" s="61">
        <v>0</v>
      </c>
      <c r="E307" s="61">
        <v>0</v>
      </c>
      <c r="F307" s="61">
        <v>0</v>
      </c>
      <c r="G307" s="61">
        <v>0</v>
      </c>
      <c r="H307" s="61">
        <v>0</v>
      </c>
      <c r="I307" s="61">
        <v>0</v>
      </c>
      <c r="J307" s="61">
        <v>0</v>
      </c>
      <c r="K307" s="165">
        <v>0</v>
      </c>
      <c r="L307" s="61"/>
      <c r="M307" s="61"/>
      <c r="N307" s="61"/>
      <c r="O307" s="61"/>
    </row>
    <row r="308" spans="1:15" s="62" customFormat="1" x14ac:dyDescent="0.2">
      <c r="A308" s="63">
        <v>3223</v>
      </c>
      <c r="B308" s="64" t="s">
        <v>92</v>
      </c>
      <c r="C308" s="65">
        <v>0</v>
      </c>
      <c r="D308" s="65">
        <v>0</v>
      </c>
      <c r="E308" s="65">
        <v>0</v>
      </c>
      <c r="F308" s="65">
        <v>0</v>
      </c>
      <c r="G308" s="65">
        <v>0</v>
      </c>
      <c r="H308" s="65">
        <v>0</v>
      </c>
      <c r="I308" s="65">
        <v>0</v>
      </c>
      <c r="J308" s="65">
        <v>0</v>
      </c>
      <c r="K308" s="165">
        <v>0</v>
      </c>
      <c r="L308" s="65"/>
      <c r="M308" s="65"/>
      <c r="N308" s="65"/>
      <c r="O308" s="65"/>
    </row>
    <row r="309" spans="1:15" s="62" customFormat="1" x14ac:dyDescent="0.2">
      <c r="A309" s="63">
        <v>3224</v>
      </c>
      <c r="B309" s="64" t="s">
        <v>211</v>
      </c>
      <c r="C309" s="65">
        <v>0</v>
      </c>
      <c r="D309" s="65">
        <v>0</v>
      </c>
      <c r="E309" s="65">
        <v>0</v>
      </c>
      <c r="F309" s="65">
        <v>0</v>
      </c>
      <c r="G309" s="65">
        <v>0</v>
      </c>
      <c r="H309" s="65">
        <v>0</v>
      </c>
      <c r="I309" s="65">
        <v>0</v>
      </c>
      <c r="J309" s="65">
        <v>0</v>
      </c>
      <c r="K309" s="165">
        <v>0</v>
      </c>
      <c r="L309" s="65"/>
      <c r="M309" s="65"/>
      <c r="N309" s="65"/>
      <c r="O309" s="65"/>
    </row>
    <row r="310" spans="1:15" x14ac:dyDescent="0.2">
      <c r="A310" s="63">
        <v>3225</v>
      </c>
      <c r="B310" s="64" t="s">
        <v>176</v>
      </c>
      <c r="C310" s="65">
        <v>0</v>
      </c>
      <c r="D310" s="65">
        <v>0</v>
      </c>
      <c r="E310" s="65">
        <v>0</v>
      </c>
      <c r="F310" s="65">
        <v>0</v>
      </c>
      <c r="G310" s="65">
        <v>0</v>
      </c>
      <c r="H310" s="65">
        <v>0</v>
      </c>
      <c r="I310" s="65">
        <v>0</v>
      </c>
      <c r="J310" s="65">
        <v>0</v>
      </c>
      <c r="K310" s="165">
        <v>0</v>
      </c>
      <c r="L310" s="65"/>
      <c r="M310" s="65"/>
      <c r="N310" s="65"/>
      <c r="O310" s="65"/>
    </row>
    <row r="311" spans="1:15" s="62" customFormat="1" x14ac:dyDescent="0.2">
      <c r="A311" s="63">
        <v>3227</v>
      </c>
      <c r="B311" s="64" t="s">
        <v>95</v>
      </c>
      <c r="C311" s="65">
        <f>(D311+E311+J311+K311+L311+M311+N311+O311)</f>
        <v>0</v>
      </c>
      <c r="D311" s="65">
        <v>0</v>
      </c>
      <c r="E311" s="65">
        <v>0</v>
      </c>
      <c r="F311" s="65">
        <v>0</v>
      </c>
      <c r="G311" s="65">
        <v>0</v>
      </c>
      <c r="H311" s="65">
        <v>0</v>
      </c>
      <c r="I311" s="65">
        <v>0</v>
      </c>
      <c r="J311" s="65">
        <v>0</v>
      </c>
      <c r="K311" s="165">
        <v>0</v>
      </c>
      <c r="L311" s="65"/>
      <c r="M311" s="65"/>
      <c r="N311" s="65"/>
      <c r="O311" s="65"/>
    </row>
    <row r="312" spans="1:15" x14ac:dyDescent="0.2">
      <c r="A312" s="59">
        <v>323</v>
      </c>
      <c r="B312" s="60" t="s">
        <v>96</v>
      </c>
      <c r="C312" s="61">
        <v>0</v>
      </c>
      <c r="D312" s="61">
        <f t="shared" ref="D312:G312" si="315">(SUM(D315:D316))</f>
        <v>132.72280841462606</v>
      </c>
      <c r="E312" s="61">
        <f t="shared" si="315"/>
        <v>132.72</v>
      </c>
      <c r="F312" s="61">
        <f t="shared" si="315"/>
        <v>132.72</v>
      </c>
      <c r="G312" s="61">
        <f t="shared" si="315"/>
        <v>132.72</v>
      </c>
      <c r="H312" s="61">
        <f t="shared" ref="H312" si="316">(SUM(H315:H316))</f>
        <v>300</v>
      </c>
      <c r="I312" s="61">
        <f t="shared" ref="I312:J312" si="317">(SUM(I315:I316))</f>
        <v>300</v>
      </c>
      <c r="J312" s="61">
        <f t="shared" si="317"/>
        <v>149.38</v>
      </c>
      <c r="K312" s="165">
        <f t="shared" si="291"/>
        <v>49.793333333333337</v>
      </c>
      <c r="L312" s="61">
        <f>L314+L316</f>
        <v>0</v>
      </c>
      <c r="M312" s="61">
        <f>SUM(M315:M316)</f>
        <v>0</v>
      </c>
      <c r="N312" s="61">
        <f>SUM(N315:N315)</f>
        <v>0</v>
      </c>
      <c r="O312" s="61">
        <f>SUM(O315:O315)</f>
        <v>0</v>
      </c>
    </row>
    <row r="313" spans="1:15" s="62" customFormat="1" x14ac:dyDescent="0.2">
      <c r="A313" s="63">
        <v>3231</v>
      </c>
      <c r="B313" s="64" t="s">
        <v>146</v>
      </c>
      <c r="C313" s="65">
        <f>(D313+E313+J313+K313+L313+M313+N313+O313)</f>
        <v>0</v>
      </c>
      <c r="D313" s="65">
        <v>0</v>
      </c>
      <c r="E313" s="65">
        <v>0</v>
      </c>
      <c r="F313" s="65">
        <v>0</v>
      </c>
      <c r="G313" s="65">
        <v>0</v>
      </c>
      <c r="H313" s="65">
        <v>0</v>
      </c>
      <c r="I313" s="65">
        <v>0</v>
      </c>
      <c r="J313" s="65">
        <v>0</v>
      </c>
      <c r="K313" s="165">
        <v>0</v>
      </c>
      <c r="L313" s="65"/>
      <c r="M313" s="65"/>
      <c r="N313" s="65"/>
      <c r="O313" s="65"/>
    </row>
    <row r="314" spans="1:15" x14ac:dyDescent="0.2">
      <c r="A314" s="63">
        <v>3232</v>
      </c>
      <c r="B314" s="64" t="s">
        <v>212</v>
      </c>
      <c r="C314" s="65">
        <v>0</v>
      </c>
      <c r="D314" s="65">
        <v>0</v>
      </c>
      <c r="E314" s="65">
        <v>0</v>
      </c>
      <c r="F314" s="65">
        <v>0</v>
      </c>
      <c r="G314" s="65">
        <v>0</v>
      </c>
      <c r="H314" s="65">
        <v>0</v>
      </c>
      <c r="I314" s="65">
        <v>0</v>
      </c>
      <c r="J314" s="65">
        <v>0</v>
      </c>
      <c r="K314" s="165">
        <v>0</v>
      </c>
      <c r="L314" s="65">
        <v>0</v>
      </c>
      <c r="M314" s="65"/>
      <c r="N314" s="65"/>
      <c r="O314" s="65"/>
    </row>
    <row r="315" spans="1:15" s="62" customFormat="1" x14ac:dyDescent="0.2">
      <c r="A315" s="63">
        <v>3234</v>
      </c>
      <c r="B315" s="64" t="s">
        <v>101</v>
      </c>
      <c r="C315" s="65">
        <f>(D315+E315+J315+K315+L315+M315+N315+O315)</f>
        <v>0</v>
      </c>
      <c r="D315" s="65">
        <v>0</v>
      </c>
      <c r="E315" s="65">
        <v>0</v>
      </c>
      <c r="F315" s="65">
        <v>0</v>
      </c>
      <c r="G315" s="65">
        <v>0</v>
      </c>
      <c r="H315" s="65">
        <v>0</v>
      </c>
      <c r="I315" s="65">
        <v>0</v>
      </c>
      <c r="J315" s="65">
        <v>0</v>
      </c>
      <c r="K315" s="165">
        <v>0</v>
      </c>
      <c r="L315" s="65"/>
      <c r="M315" s="65"/>
      <c r="N315" s="65"/>
      <c r="O315" s="65"/>
    </row>
    <row r="316" spans="1:15" s="62" customFormat="1" x14ac:dyDescent="0.2">
      <c r="A316" s="63">
        <v>3239</v>
      </c>
      <c r="B316" s="64" t="s">
        <v>105</v>
      </c>
      <c r="C316" s="65">
        <v>0</v>
      </c>
      <c r="D316" s="65">
        <v>132.72280841462606</v>
      </c>
      <c r="E316" s="65">
        <v>132.72</v>
      </c>
      <c r="F316" s="65">
        <v>132.72</v>
      </c>
      <c r="G316" s="65">
        <v>132.72</v>
      </c>
      <c r="H316" s="65">
        <v>300</v>
      </c>
      <c r="I316" s="65">
        <v>300</v>
      </c>
      <c r="J316" s="65">
        <v>149.38</v>
      </c>
      <c r="K316" s="165">
        <f t="shared" si="291"/>
        <v>49.793333333333337</v>
      </c>
      <c r="L316" s="65">
        <v>0</v>
      </c>
      <c r="M316" s="65">
        <v>0</v>
      </c>
      <c r="N316" s="65"/>
      <c r="O316" s="65"/>
    </row>
    <row r="317" spans="1:15" s="62" customFormat="1" x14ac:dyDescent="0.2">
      <c r="A317" s="59">
        <v>324</v>
      </c>
      <c r="B317" s="60" t="s">
        <v>214</v>
      </c>
      <c r="C317" s="61">
        <v>0</v>
      </c>
      <c r="D317" s="61">
        <f t="shared" ref="D317:J317" si="318">(SUM(D318))</f>
        <v>0</v>
      </c>
      <c r="E317" s="61">
        <f t="shared" si="318"/>
        <v>0</v>
      </c>
      <c r="F317" s="61">
        <f t="shared" si="318"/>
        <v>0</v>
      </c>
      <c r="G317" s="61">
        <f t="shared" si="318"/>
        <v>0</v>
      </c>
      <c r="H317" s="61">
        <f t="shared" si="318"/>
        <v>0</v>
      </c>
      <c r="I317" s="61">
        <f t="shared" si="318"/>
        <v>0</v>
      </c>
      <c r="J317" s="61">
        <f t="shared" si="318"/>
        <v>0</v>
      </c>
      <c r="K317" s="165">
        <v>0</v>
      </c>
      <c r="L317" s="61">
        <f t="shared" ref="L317:O317" si="319">SUM(L318)</f>
        <v>0</v>
      </c>
      <c r="M317" s="61">
        <f t="shared" si="319"/>
        <v>0</v>
      </c>
      <c r="N317" s="61">
        <f t="shared" si="319"/>
        <v>0</v>
      </c>
      <c r="O317" s="61">
        <f t="shared" si="319"/>
        <v>0</v>
      </c>
    </row>
    <row r="318" spans="1:15" x14ac:dyDescent="0.2">
      <c r="A318" s="63">
        <v>3241</v>
      </c>
      <c r="B318" s="64" t="s">
        <v>214</v>
      </c>
      <c r="C318" s="65">
        <v>0</v>
      </c>
      <c r="D318" s="65">
        <v>0</v>
      </c>
      <c r="E318" s="65">
        <v>0</v>
      </c>
      <c r="F318" s="65">
        <v>0</v>
      </c>
      <c r="G318" s="65">
        <v>0</v>
      </c>
      <c r="H318" s="65">
        <v>0</v>
      </c>
      <c r="I318" s="65">
        <v>0</v>
      </c>
      <c r="J318" s="65">
        <v>0</v>
      </c>
      <c r="K318" s="165">
        <v>0</v>
      </c>
      <c r="L318" s="65"/>
      <c r="M318" s="65"/>
      <c r="N318" s="65"/>
      <c r="O318" s="65"/>
    </row>
    <row r="319" spans="1:15" ht="25.5" x14ac:dyDescent="0.2">
      <c r="A319" s="59">
        <v>329</v>
      </c>
      <c r="B319" s="60" t="s">
        <v>151</v>
      </c>
      <c r="C319" s="61">
        <f>(C323+C325+C324)</f>
        <v>1818.12</v>
      </c>
      <c r="D319" s="61">
        <f>(SUM(D321,D325))</f>
        <v>132.72280841462606</v>
      </c>
      <c r="E319" s="61">
        <f t="shared" ref="E319:J319" si="320">(E323+E325+E324)</f>
        <v>132.72999999999999</v>
      </c>
      <c r="F319" s="61">
        <f t="shared" si="320"/>
        <v>132.72999999999999</v>
      </c>
      <c r="G319" s="61">
        <f t="shared" si="320"/>
        <v>132.72999999999999</v>
      </c>
      <c r="H319" s="61">
        <f t="shared" ref="H319" si="321">(H323+H325+H324)</f>
        <v>300</v>
      </c>
      <c r="I319" s="61">
        <f t="shared" si="320"/>
        <v>300</v>
      </c>
      <c r="J319" s="61">
        <f t="shared" si="320"/>
        <v>0</v>
      </c>
      <c r="K319" s="165">
        <f t="shared" si="291"/>
        <v>0</v>
      </c>
      <c r="L319" s="61">
        <f>SUM(L325)</f>
        <v>0</v>
      </c>
      <c r="M319" s="61">
        <f>SUM(M325)</f>
        <v>0</v>
      </c>
      <c r="N319" s="61">
        <f>SUM(N325)</f>
        <v>0</v>
      </c>
      <c r="O319" s="61">
        <f>SUM(O325)</f>
        <v>0</v>
      </c>
    </row>
    <row r="320" spans="1:15" s="62" customFormat="1" ht="12" customHeight="1" x14ac:dyDescent="0.2">
      <c r="A320" s="63">
        <v>3293</v>
      </c>
      <c r="B320" s="64" t="s">
        <v>152</v>
      </c>
      <c r="C320" s="65">
        <f>(D320+E320+J320+K320+L320+M320+N320+O320)</f>
        <v>0</v>
      </c>
      <c r="D320" s="61">
        <v>0</v>
      </c>
      <c r="E320" s="61">
        <v>0</v>
      </c>
      <c r="F320" s="61">
        <v>0</v>
      </c>
      <c r="G320" s="61">
        <v>0</v>
      </c>
      <c r="H320" s="61">
        <v>0</v>
      </c>
      <c r="I320" s="61">
        <v>0</v>
      </c>
      <c r="J320" s="61">
        <v>0</v>
      </c>
      <c r="K320" s="165">
        <v>0</v>
      </c>
      <c r="L320" s="61"/>
      <c r="M320" s="61"/>
      <c r="N320" s="61"/>
      <c r="O320" s="61"/>
    </row>
    <row r="321" spans="1:15" ht="12.75" customHeight="1" x14ac:dyDescent="0.2">
      <c r="A321" s="63">
        <v>3292</v>
      </c>
      <c r="B321" s="64" t="s">
        <v>107</v>
      </c>
      <c r="C321" s="61">
        <v>0</v>
      </c>
      <c r="D321" s="61">
        <v>0</v>
      </c>
      <c r="E321" s="61">
        <v>0</v>
      </c>
      <c r="F321" s="61">
        <v>0</v>
      </c>
      <c r="G321" s="61">
        <v>0</v>
      </c>
      <c r="H321" s="61">
        <v>0</v>
      </c>
      <c r="I321" s="61">
        <v>0</v>
      </c>
      <c r="J321" s="61">
        <v>0</v>
      </c>
      <c r="K321" s="165">
        <v>0</v>
      </c>
      <c r="L321" s="61"/>
      <c r="M321" s="61"/>
      <c r="N321" s="61"/>
      <c r="O321" s="61"/>
    </row>
    <row r="322" spans="1:15" x14ac:dyDescent="0.2">
      <c r="A322" s="63">
        <v>3294</v>
      </c>
      <c r="B322" s="64" t="s">
        <v>108</v>
      </c>
      <c r="C322" s="65">
        <f>(D322+E322+J322+K322+L322+M322+N322+O322)</f>
        <v>0</v>
      </c>
      <c r="D322" s="61">
        <v>0</v>
      </c>
      <c r="E322" s="61">
        <v>0</v>
      </c>
      <c r="F322" s="61">
        <v>0</v>
      </c>
      <c r="G322" s="61">
        <v>0</v>
      </c>
      <c r="H322" s="61">
        <v>0</v>
      </c>
      <c r="I322" s="61">
        <v>0</v>
      </c>
      <c r="J322" s="61">
        <v>0</v>
      </c>
      <c r="K322" s="165">
        <v>0</v>
      </c>
      <c r="L322" s="61"/>
      <c r="M322" s="61"/>
      <c r="N322" s="61"/>
      <c r="O322" s="61"/>
    </row>
    <row r="323" spans="1:15" x14ac:dyDescent="0.2">
      <c r="A323" s="63">
        <v>3295</v>
      </c>
      <c r="B323" s="64" t="s">
        <v>215</v>
      </c>
      <c r="C323" s="65">
        <f>(D323+E323+J323+K323+L323+M323+N323+O323)</f>
        <v>0</v>
      </c>
      <c r="D323" s="61">
        <v>0</v>
      </c>
      <c r="E323" s="65">
        <v>0</v>
      </c>
      <c r="F323" s="65">
        <v>0</v>
      </c>
      <c r="G323" s="65">
        <v>0</v>
      </c>
      <c r="H323" s="65">
        <v>0</v>
      </c>
      <c r="I323" s="65">
        <v>0</v>
      </c>
      <c r="J323" s="65">
        <v>0</v>
      </c>
      <c r="K323" s="165">
        <v>0</v>
      </c>
      <c r="L323" s="61"/>
      <c r="M323" s="61"/>
      <c r="N323" s="61"/>
      <c r="O323" s="61"/>
    </row>
    <row r="324" spans="1:15" s="62" customFormat="1" x14ac:dyDescent="0.2">
      <c r="A324" s="63">
        <v>3296</v>
      </c>
      <c r="B324" s="64" t="s">
        <v>216</v>
      </c>
      <c r="C324" s="65">
        <f>(D324+E324+J324+K324+L324+M324+N324+O324)</f>
        <v>0</v>
      </c>
      <c r="D324" s="61">
        <v>0</v>
      </c>
      <c r="E324" s="160">
        <v>0</v>
      </c>
      <c r="F324" s="160">
        <v>0</v>
      </c>
      <c r="G324" s="160">
        <v>0</v>
      </c>
      <c r="H324" s="160">
        <v>0</v>
      </c>
      <c r="I324" s="160">
        <v>0</v>
      </c>
      <c r="J324" s="160">
        <v>0</v>
      </c>
      <c r="K324" s="165">
        <v>0</v>
      </c>
      <c r="L324" s="61"/>
      <c r="M324" s="61"/>
      <c r="N324" s="61"/>
      <c r="O324" s="61"/>
    </row>
    <row r="325" spans="1:15" x14ac:dyDescent="0.2">
      <c r="A325" s="63">
        <v>3299</v>
      </c>
      <c r="B325" s="64" t="s">
        <v>151</v>
      </c>
      <c r="C325" s="187">
        <v>1818.12</v>
      </c>
      <c r="D325" s="65">
        <v>132.72280841462606</v>
      </c>
      <c r="E325" s="160">
        <v>132.72999999999999</v>
      </c>
      <c r="F325" s="160">
        <v>132.72999999999999</v>
      </c>
      <c r="G325" s="160">
        <v>132.72999999999999</v>
      </c>
      <c r="H325" s="160">
        <v>300</v>
      </c>
      <c r="I325" s="160">
        <v>300</v>
      </c>
      <c r="J325" s="160">
        <v>0</v>
      </c>
      <c r="K325" s="165">
        <f t="shared" si="291"/>
        <v>0</v>
      </c>
      <c r="L325" s="65">
        <v>0</v>
      </c>
      <c r="M325" s="65">
        <v>0</v>
      </c>
      <c r="N325" s="65"/>
      <c r="O325" s="65"/>
    </row>
    <row r="326" spans="1:15" x14ac:dyDescent="0.2">
      <c r="A326" s="59">
        <v>34</v>
      </c>
      <c r="B326" s="60" t="s">
        <v>111</v>
      </c>
      <c r="C326" s="61">
        <f>(D326+E326+J326+K326+L326+M326+N326+O326)</f>
        <v>0</v>
      </c>
      <c r="D326" s="65">
        <v>0</v>
      </c>
      <c r="E326" s="61">
        <f t="shared" ref="E326:J326" si="322">(E327)</f>
        <v>0</v>
      </c>
      <c r="F326" s="61">
        <f t="shared" si="322"/>
        <v>0</v>
      </c>
      <c r="G326" s="61">
        <f t="shared" si="322"/>
        <v>0</v>
      </c>
      <c r="H326" s="61">
        <f t="shared" si="322"/>
        <v>0</v>
      </c>
      <c r="I326" s="61">
        <f t="shared" si="322"/>
        <v>0</v>
      </c>
      <c r="J326" s="61">
        <f t="shared" si="322"/>
        <v>0</v>
      </c>
      <c r="K326" s="165">
        <v>0</v>
      </c>
      <c r="L326" s="65"/>
      <c r="M326" s="65"/>
      <c r="N326" s="65"/>
      <c r="O326" s="65"/>
    </row>
    <row r="327" spans="1:15" x14ac:dyDescent="0.2">
      <c r="A327" s="59">
        <v>343</v>
      </c>
      <c r="B327" s="60" t="s">
        <v>156</v>
      </c>
      <c r="C327" s="61">
        <f>(D327+E327+J327+K327+L327+M327+N327+O327)</f>
        <v>0</v>
      </c>
      <c r="D327" s="65">
        <v>0</v>
      </c>
      <c r="E327" s="61">
        <f t="shared" ref="E327:J327" si="323">(E328+E332)</f>
        <v>0</v>
      </c>
      <c r="F327" s="61">
        <f t="shared" si="323"/>
        <v>0</v>
      </c>
      <c r="G327" s="61">
        <f t="shared" si="323"/>
        <v>0</v>
      </c>
      <c r="H327" s="61">
        <f t="shared" ref="H327" si="324">(H328+H332)</f>
        <v>0</v>
      </c>
      <c r="I327" s="61">
        <f t="shared" si="323"/>
        <v>0</v>
      </c>
      <c r="J327" s="61">
        <f t="shared" si="323"/>
        <v>0</v>
      </c>
      <c r="K327" s="165">
        <v>0</v>
      </c>
      <c r="L327" s="65"/>
      <c r="M327" s="65"/>
      <c r="N327" s="65"/>
      <c r="O327" s="65"/>
    </row>
    <row r="328" spans="1:15" s="62" customFormat="1" ht="25.5" x14ac:dyDescent="0.2">
      <c r="A328" s="63">
        <v>3431</v>
      </c>
      <c r="B328" s="64" t="s">
        <v>217</v>
      </c>
      <c r="C328" s="65">
        <f>(D328+E328+J328+K328+L328+M328+N328+O328)</f>
        <v>0</v>
      </c>
      <c r="D328" s="65">
        <v>0</v>
      </c>
      <c r="E328" s="65">
        <v>0</v>
      </c>
      <c r="F328" s="65">
        <v>0</v>
      </c>
      <c r="G328" s="65">
        <v>0</v>
      </c>
      <c r="H328" s="65">
        <v>0</v>
      </c>
      <c r="I328" s="65">
        <v>0</v>
      </c>
      <c r="J328" s="65">
        <v>0</v>
      </c>
      <c r="K328" s="165">
        <v>0</v>
      </c>
      <c r="L328" s="65"/>
      <c r="M328" s="65"/>
      <c r="N328" s="65"/>
      <c r="O328" s="65"/>
    </row>
    <row r="329" spans="1:15" s="62" customFormat="1" x14ac:dyDescent="0.2">
      <c r="A329" s="59">
        <v>38</v>
      </c>
      <c r="B329" s="60" t="s">
        <v>218</v>
      </c>
      <c r="C329" s="61">
        <f>(SUM(C330))</f>
        <v>0</v>
      </c>
      <c r="D329" s="65">
        <v>0</v>
      </c>
      <c r="E329" s="61">
        <f t="shared" ref="E329:J329" si="325">(E330)</f>
        <v>0</v>
      </c>
      <c r="F329" s="61">
        <f t="shared" si="325"/>
        <v>0</v>
      </c>
      <c r="G329" s="61">
        <f t="shared" si="325"/>
        <v>0</v>
      </c>
      <c r="H329" s="61">
        <f t="shared" si="325"/>
        <v>300</v>
      </c>
      <c r="I329" s="61">
        <f t="shared" si="325"/>
        <v>300</v>
      </c>
      <c r="J329" s="61">
        <f t="shared" si="325"/>
        <v>0</v>
      </c>
      <c r="K329" s="165">
        <f t="shared" ref="K329:K392" si="326">J329/I329*100</f>
        <v>0</v>
      </c>
      <c r="L329" s="65"/>
      <c r="M329" s="65"/>
      <c r="N329" s="65"/>
      <c r="O329" s="65"/>
    </row>
    <row r="330" spans="1:15" s="62" customFormat="1" x14ac:dyDescent="0.2">
      <c r="A330" s="59">
        <v>381</v>
      </c>
      <c r="B330" s="60" t="s">
        <v>62</v>
      </c>
      <c r="C330" s="61">
        <v>0</v>
      </c>
      <c r="D330" s="65">
        <v>0</v>
      </c>
      <c r="E330" s="61">
        <v>0</v>
      </c>
      <c r="F330" s="61">
        <v>0</v>
      </c>
      <c r="G330" s="61">
        <v>0</v>
      </c>
      <c r="H330" s="61">
        <v>300</v>
      </c>
      <c r="I330" s="61">
        <v>300</v>
      </c>
      <c r="J330" s="61">
        <v>0</v>
      </c>
      <c r="K330" s="165">
        <f t="shared" si="326"/>
        <v>0</v>
      </c>
      <c r="L330" s="65"/>
      <c r="M330" s="65"/>
      <c r="N330" s="65"/>
      <c r="O330" s="65"/>
    </row>
    <row r="331" spans="1:15" s="88" customFormat="1" x14ac:dyDescent="0.2">
      <c r="A331" s="63">
        <v>3811</v>
      </c>
      <c r="B331" s="64" t="s">
        <v>62</v>
      </c>
      <c r="C331" s="65">
        <v>0</v>
      </c>
      <c r="D331" s="65">
        <v>0</v>
      </c>
      <c r="E331" s="65">
        <v>0</v>
      </c>
      <c r="F331" s="65">
        <v>0</v>
      </c>
      <c r="G331" s="65">
        <v>0</v>
      </c>
      <c r="H331" s="65">
        <v>300</v>
      </c>
      <c r="I331" s="65">
        <v>300</v>
      </c>
      <c r="J331" s="65">
        <v>0</v>
      </c>
      <c r="K331" s="165">
        <f t="shared" si="326"/>
        <v>0</v>
      </c>
      <c r="L331" s="65"/>
      <c r="M331" s="65"/>
      <c r="N331" s="65"/>
      <c r="O331" s="65"/>
    </row>
    <row r="332" spans="1:15" s="62" customFormat="1" x14ac:dyDescent="0.2">
      <c r="A332" s="86">
        <v>0</v>
      </c>
      <c r="B332" s="87">
        <v>0</v>
      </c>
      <c r="C332" s="65">
        <f>(D332+E332+J332+K332+L332+M332+N332+O332)</f>
        <v>0</v>
      </c>
      <c r="D332" s="65">
        <v>0</v>
      </c>
      <c r="E332" s="65">
        <v>0</v>
      </c>
      <c r="F332" s="65">
        <v>0</v>
      </c>
      <c r="G332" s="65">
        <v>0</v>
      </c>
      <c r="H332" s="65">
        <v>0</v>
      </c>
      <c r="I332" s="65">
        <v>0</v>
      </c>
      <c r="J332" s="65">
        <v>0</v>
      </c>
      <c r="K332" s="165">
        <v>0</v>
      </c>
      <c r="L332" s="65"/>
      <c r="M332" s="65"/>
      <c r="N332" s="65"/>
      <c r="O332" s="65"/>
    </row>
    <row r="333" spans="1:15" ht="51" x14ac:dyDescent="0.2">
      <c r="A333" s="78" t="s">
        <v>161</v>
      </c>
      <c r="B333" s="89" t="s">
        <v>225</v>
      </c>
      <c r="C333" s="83">
        <f t="shared" ref="C333:F333" si="327">(SUM(C335))</f>
        <v>314684.57000000007</v>
      </c>
      <c r="D333" s="57">
        <f t="shared" si="327"/>
        <v>436392.59406729043</v>
      </c>
      <c r="E333" s="57">
        <f t="shared" si="327"/>
        <v>456301.01532948436</v>
      </c>
      <c r="F333" s="57">
        <f t="shared" si="327"/>
        <v>589016</v>
      </c>
      <c r="G333" s="57">
        <f t="shared" ref="G333:I333" si="328">(SUM(G335))</f>
        <v>589016</v>
      </c>
      <c r="H333" s="57">
        <f t="shared" ref="H333" si="329">(SUM(H335))</f>
        <v>659016</v>
      </c>
      <c r="I333" s="57">
        <f t="shared" si="328"/>
        <v>659016</v>
      </c>
      <c r="J333" s="57">
        <f t="shared" ref="J333" si="330">(SUM(J335))</f>
        <v>405109.81999999995</v>
      </c>
      <c r="K333" s="165">
        <f t="shared" si="326"/>
        <v>61.471924809109332</v>
      </c>
      <c r="L333" s="57">
        <f t="shared" ref="L333:O333" si="331">SUM(L335)</f>
        <v>0</v>
      </c>
      <c r="M333" s="57">
        <f t="shared" si="331"/>
        <v>0</v>
      </c>
      <c r="N333" s="57">
        <f t="shared" si="331"/>
        <v>0</v>
      </c>
      <c r="O333" s="57">
        <f t="shared" si="331"/>
        <v>0</v>
      </c>
    </row>
    <row r="334" spans="1:15" x14ac:dyDescent="0.2">
      <c r="A334" s="90" t="s">
        <v>226</v>
      </c>
      <c r="B334" s="56" t="s">
        <v>209</v>
      </c>
      <c r="C334" s="57">
        <v>0</v>
      </c>
      <c r="D334" s="57">
        <v>0</v>
      </c>
      <c r="E334" s="57">
        <v>0</v>
      </c>
      <c r="F334" s="57">
        <v>0</v>
      </c>
      <c r="G334" s="57">
        <v>0</v>
      </c>
      <c r="H334" s="57">
        <v>0</v>
      </c>
      <c r="I334" s="57">
        <v>0</v>
      </c>
      <c r="J334" s="57">
        <v>0</v>
      </c>
      <c r="K334" s="165">
        <v>0</v>
      </c>
      <c r="L334" s="57"/>
      <c r="M334" s="57"/>
      <c r="N334" s="57"/>
      <c r="O334" s="57"/>
    </row>
    <row r="335" spans="1:15" s="62" customFormat="1" x14ac:dyDescent="0.2">
      <c r="A335" s="71">
        <v>3</v>
      </c>
      <c r="B335" s="72" t="s">
        <v>21</v>
      </c>
      <c r="C335" s="61">
        <f>(SUM(C336,C346))</f>
        <v>314684.57000000007</v>
      </c>
      <c r="D335" s="73">
        <f>(SUM(D336+D346))</f>
        <v>436392.59406729043</v>
      </c>
      <c r="E335" s="73">
        <f>(SUM(E336+E346))</f>
        <v>456301.01532948436</v>
      </c>
      <c r="F335" s="73">
        <v>589016</v>
      </c>
      <c r="G335" s="73">
        <v>589016</v>
      </c>
      <c r="H335" s="61">
        <f>(SUM(H336,H346))</f>
        <v>659016</v>
      </c>
      <c r="I335" s="61">
        <f>(SUM(I336,I346))</f>
        <v>659016</v>
      </c>
      <c r="J335" s="61">
        <f>(SUM(J336,J346))</f>
        <v>405109.81999999995</v>
      </c>
      <c r="K335" s="165">
        <f t="shared" si="326"/>
        <v>61.471924809109332</v>
      </c>
      <c r="L335" s="73">
        <f t="shared" ref="L335:N335" si="332">SUM(L336+L346)</f>
        <v>0</v>
      </c>
      <c r="M335" s="73">
        <f t="shared" si="332"/>
        <v>0</v>
      </c>
      <c r="N335" s="73">
        <f t="shared" si="332"/>
        <v>0</v>
      </c>
      <c r="O335" s="73">
        <f>SUM(O336+O346)</f>
        <v>0</v>
      </c>
    </row>
    <row r="336" spans="1:15" s="62" customFormat="1" x14ac:dyDescent="0.2">
      <c r="A336" s="71">
        <v>31</v>
      </c>
      <c r="B336" s="72" t="s">
        <v>22</v>
      </c>
      <c r="C336" s="61">
        <f>(SUM(C337,C341,C343))</f>
        <v>299216.67000000004</v>
      </c>
      <c r="D336" s="73">
        <f t="shared" ref="D336:G336" si="333">(SUM(D337+D341+D343))</f>
        <v>408122.63587497507</v>
      </c>
      <c r="E336" s="73">
        <f t="shared" si="333"/>
        <v>421394.91671643773</v>
      </c>
      <c r="F336" s="73">
        <f t="shared" si="333"/>
        <v>552290.59658902383</v>
      </c>
      <c r="G336" s="73">
        <f t="shared" si="333"/>
        <v>551490.6</v>
      </c>
      <c r="H336" s="73">
        <f t="shared" ref="H336" si="334">(SUM(H337+H341+H343))</f>
        <v>621490.6</v>
      </c>
      <c r="I336" s="73">
        <f t="shared" ref="I336:J336" si="335">(SUM(I337+I341+I343))</f>
        <v>621490.6</v>
      </c>
      <c r="J336" s="73">
        <f t="shared" si="335"/>
        <v>386220.38999999996</v>
      </c>
      <c r="K336" s="165">
        <f t="shared" si="326"/>
        <v>62.144204594566666</v>
      </c>
      <c r="L336" s="73">
        <f t="shared" ref="L336:N336" si="336">SUM(L337+L341+L343)</f>
        <v>0</v>
      </c>
      <c r="M336" s="73">
        <f t="shared" si="336"/>
        <v>0</v>
      </c>
      <c r="N336" s="73">
        <f t="shared" si="336"/>
        <v>0</v>
      </c>
      <c r="O336" s="73">
        <f>SUM(O337+O341+O343)</f>
        <v>0</v>
      </c>
    </row>
    <row r="337" spans="1:15" s="62" customFormat="1" x14ac:dyDescent="0.2">
      <c r="A337" s="71">
        <v>311</v>
      </c>
      <c r="B337" s="72" t="s">
        <v>187</v>
      </c>
      <c r="C337" s="73">
        <f>(SUM(C338+C339+C340))</f>
        <v>248155.97000000003</v>
      </c>
      <c r="D337" s="73">
        <f>(SUM(D338:D340))</f>
        <v>342424.84570973518</v>
      </c>
      <c r="E337" s="73">
        <f t="shared" ref="E337:J337" si="337">(SUM(E338+E339+E340))</f>
        <v>355697.12655119784</v>
      </c>
      <c r="F337" s="73">
        <f t="shared" si="337"/>
        <v>469290.59658902383</v>
      </c>
      <c r="G337" s="73">
        <f t="shared" si="337"/>
        <v>468490.6</v>
      </c>
      <c r="H337" s="73">
        <f t="shared" ref="H337" si="338">(SUM(H338+H339+H340))</f>
        <v>518490.6</v>
      </c>
      <c r="I337" s="73">
        <f t="shared" si="337"/>
        <v>518490.6</v>
      </c>
      <c r="J337" s="73">
        <f t="shared" si="337"/>
        <v>327008.58999999997</v>
      </c>
      <c r="K337" s="165">
        <f t="shared" si="326"/>
        <v>63.069338190509136</v>
      </c>
      <c r="L337" s="73">
        <f>SUM(L338)</f>
        <v>0</v>
      </c>
      <c r="M337" s="73">
        <f>SUM(M338)</f>
        <v>0</v>
      </c>
      <c r="N337" s="73">
        <f>SUM(N338)</f>
        <v>0</v>
      </c>
      <c r="O337" s="73">
        <f>SUM(O338)</f>
        <v>0</v>
      </c>
    </row>
    <row r="338" spans="1:15" x14ac:dyDescent="0.2">
      <c r="A338" s="63">
        <v>3111</v>
      </c>
      <c r="B338" s="64" t="s">
        <v>77</v>
      </c>
      <c r="C338" s="187">
        <v>242658.94</v>
      </c>
      <c r="D338" s="65">
        <v>326498.10869998008</v>
      </c>
      <c r="E338" s="65">
        <v>339770.38954144268</v>
      </c>
      <c r="F338" s="65">
        <v>450000</v>
      </c>
      <c r="G338" s="65">
        <v>450000</v>
      </c>
      <c r="H338" s="65">
        <v>500000</v>
      </c>
      <c r="I338" s="65">
        <v>500000</v>
      </c>
      <c r="J338" s="65">
        <v>314781.28999999998</v>
      </c>
      <c r="K338" s="165">
        <f t="shared" si="326"/>
        <v>62.956257999999998</v>
      </c>
      <c r="L338" s="65">
        <v>0</v>
      </c>
      <c r="M338" s="65"/>
      <c r="N338" s="65"/>
      <c r="O338" s="65"/>
    </row>
    <row r="339" spans="1:15" x14ac:dyDescent="0.2">
      <c r="A339" s="63">
        <v>3113</v>
      </c>
      <c r="B339" s="64" t="s">
        <v>80</v>
      </c>
      <c r="C339" s="65">
        <v>4336.8900000000003</v>
      </c>
      <c r="D339" s="65">
        <v>6636.1404207313026</v>
      </c>
      <c r="E339" s="65">
        <v>6636.1404207313026</v>
      </c>
      <c r="F339" s="65">
        <v>10000</v>
      </c>
      <c r="G339" s="65">
        <v>10000</v>
      </c>
      <c r="H339" s="65">
        <v>10000</v>
      </c>
      <c r="I339" s="65">
        <v>10000</v>
      </c>
      <c r="J339" s="65">
        <v>9942.48</v>
      </c>
      <c r="K339" s="165">
        <f t="shared" si="326"/>
        <v>99.424799999999991</v>
      </c>
      <c r="L339" s="65"/>
      <c r="M339" s="65"/>
      <c r="N339" s="65"/>
      <c r="O339" s="65"/>
    </row>
    <row r="340" spans="1:15" x14ac:dyDescent="0.2">
      <c r="A340" s="63">
        <v>3114</v>
      </c>
      <c r="B340" s="64" t="s">
        <v>227</v>
      </c>
      <c r="C340" s="65">
        <v>1160.1400000000001</v>
      </c>
      <c r="D340" s="65">
        <v>9290.596589023824</v>
      </c>
      <c r="E340" s="65">
        <v>9290.596589023824</v>
      </c>
      <c r="F340" s="65">
        <v>9290.596589023824</v>
      </c>
      <c r="G340" s="65">
        <v>8490.6</v>
      </c>
      <c r="H340" s="65">
        <v>8490.6</v>
      </c>
      <c r="I340" s="65">
        <v>8490.6</v>
      </c>
      <c r="J340" s="65">
        <v>2284.8200000000002</v>
      </c>
      <c r="K340" s="165">
        <f t="shared" si="326"/>
        <v>26.909994582243897</v>
      </c>
      <c r="L340" s="65"/>
      <c r="M340" s="65"/>
      <c r="N340" s="65"/>
      <c r="O340" s="65"/>
    </row>
    <row r="341" spans="1:15" x14ac:dyDescent="0.2">
      <c r="A341" s="71">
        <v>312</v>
      </c>
      <c r="B341" s="72" t="s">
        <v>82</v>
      </c>
      <c r="C341" s="73">
        <f t="shared" ref="C341:J341" si="339">(SUM(C342))</f>
        <v>10100</v>
      </c>
      <c r="D341" s="73">
        <f t="shared" si="339"/>
        <v>13272.280841462605</v>
      </c>
      <c r="E341" s="73">
        <f t="shared" si="339"/>
        <v>13272.280841462605</v>
      </c>
      <c r="F341" s="73">
        <f t="shared" si="339"/>
        <v>18000</v>
      </c>
      <c r="G341" s="73">
        <f t="shared" si="339"/>
        <v>18000</v>
      </c>
      <c r="H341" s="73">
        <f t="shared" si="339"/>
        <v>18000</v>
      </c>
      <c r="I341" s="73">
        <f t="shared" si="339"/>
        <v>18000</v>
      </c>
      <c r="J341" s="73">
        <f t="shared" si="339"/>
        <v>10856.62</v>
      </c>
      <c r="K341" s="165">
        <f t="shared" si="326"/>
        <v>60.314555555555557</v>
      </c>
      <c r="L341" s="73">
        <f t="shared" ref="L341:O341" si="340">SUM(L342)</f>
        <v>0</v>
      </c>
      <c r="M341" s="73">
        <f t="shared" si="340"/>
        <v>0</v>
      </c>
      <c r="N341" s="73">
        <f t="shared" si="340"/>
        <v>0</v>
      </c>
      <c r="O341" s="73">
        <f t="shared" si="340"/>
        <v>0</v>
      </c>
    </row>
    <row r="342" spans="1:15" x14ac:dyDescent="0.2">
      <c r="A342" s="63">
        <v>3121</v>
      </c>
      <c r="B342" s="64" t="s">
        <v>82</v>
      </c>
      <c r="C342" s="187">
        <v>10100</v>
      </c>
      <c r="D342" s="65">
        <v>13272.280841462605</v>
      </c>
      <c r="E342" s="65">
        <v>13272.280841462605</v>
      </c>
      <c r="F342" s="65">
        <v>18000</v>
      </c>
      <c r="G342" s="65">
        <v>18000</v>
      </c>
      <c r="H342" s="65">
        <v>18000</v>
      </c>
      <c r="I342" s="65">
        <v>18000</v>
      </c>
      <c r="J342" s="65">
        <v>10856.62</v>
      </c>
      <c r="K342" s="165">
        <f t="shared" si="326"/>
        <v>60.314555555555557</v>
      </c>
      <c r="L342" s="65">
        <v>0</v>
      </c>
      <c r="M342" s="65"/>
      <c r="N342" s="65"/>
      <c r="O342" s="65"/>
    </row>
    <row r="343" spans="1:15" x14ac:dyDescent="0.2">
      <c r="A343" s="71">
        <v>313</v>
      </c>
      <c r="B343" s="72" t="s">
        <v>83</v>
      </c>
      <c r="C343" s="73">
        <f>(SUM(C344))</f>
        <v>40960.699999999997</v>
      </c>
      <c r="D343" s="73">
        <f>(SUM(D344))</f>
        <v>52425.509323777289</v>
      </c>
      <c r="E343" s="73">
        <f>(SUM(E344))</f>
        <v>52425.509323777289</v>
      </c>
      <c r="F343" s="73">
        <f t="shared" ref="F343:J343" si="341">(SUM(F344,F345))</f>
        <v>65000</v>
      </c>
      <c r="G343" s="73">
        <f t="shared" si="341"/>
        <v>65000</v>
      </c>
      <c r="H343" s="73">
        <f t="shared" si="341"/>
        <v>85000</v>
      </c>
      <c r="I343" s="73">
        <f t="shared" si="341"/>
        <v>85000</v>
      </c>
      <c r="J343" s="73">
        <f t="shared" si="341"/>
        <v>48355.18</v>
      </c>
      <c r="K343" s="165">
        <f t="shared" si="326"/>
        <v>56.88844705882353</v>
      </c>
      <c r="L343" s="73">
        <f t="shared" ref="L343:O343" si="342">SUM(L344)</f>
        <v>0</v>
      </c>
      <c r="M343" s="73">
        <f t="shared" si="342"/>
        <v>0</v>
      </c>
      <c r="N343" s="73">
        <f t="shared" si="342"/>
        <v>0</v>
      </c>
      <c r="O343" s="73">
        <f t="shared" si="342"/>
        <v>0</v>
      </c>
    </row>
    <row r="344" spans="1:15" ht="25.5" x14ac:dyDescent="0.2">
      <c r="A344" s="63">
        <v>3132</v>
      </c>
      <c r="B344" s="64" t="s">
        <v>188</v>
      </c>
      <c r="C344" s="187">
        <v>40960.699999999997</v>
      </c>
      <c r="D344" s="65">
        <v>52425.509323777289</v>
      </c>
      <c r="E344" s="65">
        <v>52425.509323777289</v>
      </c>
      <c r="F344" s="65">
        <v>65000</v>
      </c>
      <c r="G344" s="65">
        <v>65000</v>
      </c>
      <c r="H344" s="65">
        <v>85000</v>
      </c>
      <c r="I344" s="65">
        <v>85000</v>
      </c>
      <c r="J344" s="65">
        <v>48355.18</v>
      </c>
      <c r="K344" s="165">
        <f t="shared" si="326"/>
        <v>56.88844705882353</v>
      </c>
      <c r="L344" s="65">
        <v>0</v>
      </c>
      <c r="M344" s="65"/>
      <c r="N344" s="65"/>
      <c r="O344" s="65"/>
    </row>
    <row r="345" spans="1:15" ht="25.5" x14ac:dyDescent="0.2">
      <c r="A345" s="63">
        <v>3133</v>
      </c>
      <c r="B345" s="64" t="s">
        <v>228</v>
      </c>
      <c r="C345" s="65">
        <v>0</v>
      </c>
      <c r="D345" s="65">
        <v>0</v>
      </c>
      <c r="E345" s="65">
        <v>0</v>
      </c>
      <c r="F345" s="156">
        <v>0</v>
      </c>
      <c r="G345" s="187">
        <v>0</v>
      </c>
      <c r="H345" s="187">
        <v>0</v>
      </c>
      <c r="I345" s="187">
        <v>0</v>
      </c>
      <c r="J345" s="187">
        <v>0</v>
      </c>
      <c r="K345" s="165">
        <v>0</v>
      </c>
      <c r="L345" s="65"/>
      <c r="M345" s="65"/>
      <c r="N345" s="65"/>
      <c r="O345" s="65"/>
    </row>
    <row r="346" spans="1:15" x14ac:dyDescent="0.2">
      <c r="A346" s="71">
        <v>32</v>
      </c>
      <c r="B346" s="72" t="s">
        <v>29</v>
      </c>
      <c r="C346" s="61">
        <f>(SUM(C348:C349))</f>
        <v>15467.9</v>
      </c>
      <c r="D346" s="73">
        <f t="shared" ref="D346:H346" si="343">(SUM(D347+D349))</f>
        <v>28269.958192315349</v>
      </c>
      <c r="E346" s="73">
        <f t="shared" si="343"/>
        <v>34906.098613046648</v>
      </c>
      <c r="F346" s="73">
        <f t="shared" si="343"/>
        <v>36725.396509390135</v>
      </c>
      <c r="G346" s="73">
        <f t="shared" si="343"/>
        <v>37525.4</v>
      </c>
      <c r="H346" s="73">
        <f t="shared" si="343"/>
        <v>37525.4</v>
      </c>
      <c r="I346" s="73">
        <f t="shared" ref="I346:J346" si="344">(SUM(I347+I349))</f>
        <v>37525.4</v>
      </c>
      <c r="J346" s="73">
        <f t="shared" si="344"/>
        <v>18889.43</v>
      </c>
      <c r="K346" s="165">
        <f t="shared" si="326"/>
        <v>50.337717919062818</v>
      </c>
      <c r="L346" s="73">
        <f t="shared" ref="L346:N346" si="345">SUM(L347+L349)</f>
        <v>0</v>
      </c>
      <c r="M346" s="73">
        <f t="shared" si="345"/>
        <v>0</v>
      </c>
      <c r="N346" s="73">
        <f t="shared" si="345"/>
        <v>0</v>
      </c>
      <c r="O346" s="73">
        <f>SUM(O347+O349)</f>
        <v>0</v>
      </c>
    </row>
    <row r="347" spans="1:15" x14ac:dyDescent="0.2">
      <c r="A347" s="71">
        <v>321</v>
      </c>
      <c r="B347" s="72" t="s">
        <v>85</v>
      </c>
      <c r="C347" s="73">
        <f t="shared" ref="C347:J347" si="346">(SUM(C348))</f>
        <v>14487.9</v>
      </c>
      <c r="D347" s="73">
        <f t="shared" si="346"/>
        <v>26544.56168292521</v>
      </c>
      <c r="E347" s="73">
        <f t="shared" si="346"/>
        <v>33180.702103656513</v>
      </c>
      <c r="F347" s="73">
        <f t="shared" si="346"/>
        <v>35000</v>
      </c>
      <c r="G347" s="73">
        <f t="shared" si="346"/>
        <v>35000</v>
      </c>
      <c r="H347" s="73">
        <f t="shared" si="346"/>
        <v>35000</v>
      </c>
      <c r="I347" s="73">
        <f t="shared" si="346"/>
        <v>35000</v>
      </c>
      <c r="J347" s="73">
        <f t="shared" si="346"/>
        <v>16364.03</v>
      </c>
      <c r="K347" s="165">
        <f t="shared" si="326"/>
        <v>46.754371428571432</v>
      </c>
      <c r="L347" s="73">
        <f t="shared" ref="L347:O347" si="347">SUM(L348)</f>
        <v>0</v>
      </c>
      <c r="M347" s="73">
        <f t="shared" si="347"/>
        <v>0</v>
      </c>
      <c r="N347" s="73">
        <f t="shared" si="347"/>
        <v>0</v>
      </c>
      <c r="O347" s="73">
        <f t="shared" si="347"/>
        <v>0</v>
      </c>
    </row>
    <row r="348" spans="1:15" ht="25.5" x14ac:dyDescent="0.2">
      <c r="A348" s="63">
        <v>3212</v>
      </c>
      <c r="B348" s="64" t="s">
        <v>189</v>
      </c>
      <c r="C348" s="187">
        <v>14487.9</v>
      </c>
      <c r="D348" s="65">
        <v>26544.56168292521</v>
      </c>
      <c r="E348" s="65">
        <v>33180.702103656513</v>
      </c>
      <c r="F348" s="65">
        <v>35000</v>
      </c>
      <c r="G348" s="65">
        <v>35000</v>
      </c>
      <c r="H348" s="65">
        <v>35000</v>
      </c>
      <c r="I348" s="65">
        <v>35000</v>
      </c>
      <c r="J348" s="65">
        <v>16364.03</v>
      </c>
      <c r="K348" s="165">
        <f t="shared" si="326"/>
        <v>46.754371428571432</v>
      </c>
      <c r="L348" s="91">
        <v>0</v>
      </c>
      <c r="M348" s="65"/>
      <c r="N348" s="65"/>
      <c r="O348" s="65"/>
    </row>
    <row r="349" spans="1:15" ht="25.5" x14ac:dyDescent="0.2">
      <c r="A349" s="59">
        <v>329</v>
      </c>
      <c r="B349" s="60" t="s">
        <v>151</v>
      </c>
      <c r="C349" s="61">
        <f>(SUM(C351+C352))</f>
        <v>980</v>
      </c>
      <c r="D349" s="61">
        <f>(SUM(D351))</f>
        <v>1725.3965093901386</v>
      </c>
      <c r="E349" s="61">
        <f>(SUM(E351))</f>
        <v>1725.3965093901386</v>
      </c>
      <c r="F349" s="61">
        <f>(SUM(F351))</f>
        <v>1725.3965093901386</v>
      </c>
      <c r="G349" s="61">
        <v>2525.4</v>
      </c>
      <c r="H349" s="61">
        <v>2525.4</v>
      </c>
      <c r="I349" s="61">
        <v>2525.4</v>
      </c>
      <c r="J349" s="61">
        <v>2525.4</v>
      </c>
      <c r="K349" s="165">
        <f t="shared" si="326"/>
        <v>100</v>
      </c>
      <c r="L349" s="61">
        <f t="shared" ref="L349:O349" si="348">SUM(L351)</f>
        <v>0</v>
      </c>
      <c r="M349" s="61">
        <f t="shared" si="348"/>
        <v>0</v>
      </c>
      <c r="N349" s="61">
        <f t="shared" si="348"/>
        <v>0</v>
      </c>
      <c r="O349" s="61">
        <f t="shared" si="348"/>
        <v>0</v>
      </c>
    </row>
    <row r="350" spans="1:15" x14ac:dyDescent="0.2">
      <c r="A350" s="59">
        <v>3291</v>
      </c>
      <c r="B350" s="60" t="s">
        <v>317</v>
      </c>
      <c r="C350" s="61"/>
      <c r="D350" s="61"/>
      <c r="E350" s="61"/>
      <c r="F350" s="61"/>
      <c r="G350" s="61">
        <v>800</v>
      </c>
      <c r="H350" s="61">
        <v>800</v>
      </c>
      <c r="I350" s="61">
        <v>800</v>
      </c>
      <c r="J350" s="61">
        <v>800</v>
      </c>
      <c r="K350" s="165">
        <f t="shared" si="326"/>
        <v>100</v>
      </c>
      <c r="L350" s="61"/>
      <c r="M350" s="61"/>
      <c r="N350" s="61"/>
      <c r="O350" s="61"/>
    </row>
    <row r="351" spans="1:15" x14ac:dyDescent="0.2">
      <c r="A351" s="63">
        <v>3295</v>
      </c>
      <c r="B351" s="64" t="s">
        <v>109</v>
      </c>
      <c r="C351" s="65">
        <v>980</v>
      </c>
      <c r="D351" s="65">
        <v>1725.3965093901386</v>
      </c>
      <c r="E351" s="65">
        <v>1725.3965093901386</v>
      </c>
      <c r="F351" s="65">
        <v>1725.3965093901386</v>
      </c>
      <c r="G351" s="65">
        <v>1725.3965093901386</v>
      </c>
      <c r="H351" s="65">
        <v>1725.3965093901386</v>
      </c>
      <c r="I351" s="65">
        <v>1725.3965093901386</v>
      </c>
      <c r="J351" s="65">
        <v>1725.3965093901386</v>
      </c>
      <c r="K351" s="165">
        <f t="shared" si="326"/>
        <v>100</v>
      </c>
      <c r="L351" s="65"/>
      <c r="M351" s="65"/>
      <c r="N351" s="65"/>
      <c r="O351" s="65"/>
    </row>
    <row r="352" spans="1:15" x14ac:dyDescent="0.2">
      <c r="A352" s="63">
        <v>3296</v>
      </c>
      <c r="B352" s="64" t="s">
        <v>216</v>
      </c>
      <c r="C352" s="65">
        <v>0</v>
      </c>
      <c r="D352" s="65"/>
      <c r="E352" s="65"/>
      <c r="F352" s="65"/>
      <c r="G352" s="65"/>
      <c r="H352" s="65"/>
      <c r="I352" s="65"/>
      <c r="J352" s="65"/>
      <c r="K352" s="165">
        <v>0</v>
      </c>
      <c r="L352" s="65"/>
      <c r="M352" s="65"/>
      <c r="N352" s="65"/>
      <c r="O352" s="65"/>
    </row>
    <row r="353" spans="1:15" ht="51" x14ac:dyDescent="0.2">
      <c r="A353" s="92" t="s">
        <v>179</v>
      </c>
      <c r="B353" s="93" t="s">
        <v>229</v>
      </c>
      <c r="C353" s="94">
        <f t="shared" ref="C353:F353" si="349">(SUM(C355))</f>
        <v>19225.919999999998</v>
      </c>
      <c r="D353" s="94">
        <f t="shared" si="349"/>
        <v>3981.6842524387812</v>
      </c>
      <c r="E353" s="94">
        <f t="shared" si="349"/>
        <v>3981.6842524387812</v>
      </c>
      <c r="F353" s="94">
        <f t="shared" si="349"/>
        <v>30000</v>
      </c>
      <c r="G353" s="94">
        <f t="shared" ref="G353:I353" si="350">(SUM(G355))</f>
        <v>30000</v>
      </c>
      <c r="H353" s="94">
        <f t="shared" ref="H353" si="351">(SUM(H355))</f>
        <v>30000</v>
      </c>
      <c r="I353" s="94">
        <f t="shared" si="350"/>
        <v>30000</v>
      </c>
      <c r="J353" s="94">
        <f t="shared" ref="J353" si="352">(SUM(J355))</f>
        <v>19995.57</v>
      </c>
      <c r="K353" s="165">
        <f t="shared" si="326"/>
        <v>66.651899999999998</v>
      </c>
      <c r="L353" s="94">
        <f t="shared" ref="L353:O353" si="353">SUM(L355)</f>
        <v>0</v>
      </c>
      <c r="M353" s="94">
        <f t="shared" si="353"/>
        <v>0</v>
      </c>
      <c r="N353" s="94">
        <f t="shared" si="353"/>
        <v>0</v>
      </c>
      <c r="O353" s="94">
        <f t="shared" si="353"/>
        <v>0</v>
      </c>
    </row>
    <row r="354" spans="1:15" x14ac:dyDescent="0.2">
      <c r="A354" s="95" t="s">
        <v>226</v>
      </c>
      <c r="B354" s="93" t="s">
        <v>209</v>
      </c>
      <c r="C354" s="94">
        <v>0</v>
      </c>
      <c r="D354" s="94">
        <v>0</v>
      </c>
      <c r="E354" s="94">
        <v>0</v>
      </c>
      <c r="F354" s="94">
        <v>0</v>
      </c>
      <c r="G354" s="94">
        <v>0</v>
      </c>
      <c r="H354" s="94">
        <v>0</v>
      </c>
      <c r="I354" s="94">
        <v>0</v>
      </c>
      <c r="J354" s="94">
        <v>0</v>
      </c>
      <c r="K354" s="165">
        <v>0</v>
      </c>
      <c r="L354" s="94"/>
      <c r="M354" s="94"/>
      <c r="N354" s="94"/>
      <c r="O354" s="94"/>
    </row>
    <row r="355" spans="1:15" x14ac:dyDescent="0.2">
      <c r="A355" s="96">
        <v>3</v>
      </c>
      <c r="B355" s="72" t="s">
        <v>21</v>
      </c>
      <c r="C355" s="73">
        <f t="shared" ref="C355:J355" si="354">(SUM(C356))</f>
        <v>19225.919999999998</v>
      </c>
      <c r="D355" s="73">
        <f t="shared" si="354"/>
        <v>3981.6842524387812</v>
      </c>
      <c r="E355" s="73">
        <f t="shared" si="354"/>
        <v>3981.6842524387812</v>
      </c>
      <c r="F355" s="73">
        <f t="shared" si="354"/>
        <v>30000</v>
      </c>
      <c r="G355" s="73">
        <f t="shared" si="354"/>
        <v>30000</v>
      </c>
      <c r="H355" s="73">
        <f t="shared" si="354"/>
        <v>30000</v>
      </c>
      <c r="I355" s="73">
        <f t="shared" si="354"/>
        <v>30000</v>
      </c>
      <c r="J355" s="73">
        <f t="shared" si="354"/>
        <v>19995.57</v>
      </c>
      <c r="K355" s="165">
        <f t="shared" si="326"/>
        <v>66.651899999999998</v>
      </c>
      <c r="L355" s="73">
        <f t="shared" ref="L355:O355" si="355">SUM(L356)</f>
        <v>0</v>
      </c>
      <c r="M355" s="73">
        <f t="shared" si="355"/>
        <v>0</v>
      </c>
      <c r="N355" s="73">
        <f t="shared" si="355"/>
        <v>0</v>
      </c>
      <c r="O355" s="73">
        <f t="shared" si="355"/>
        <v>0</v>
      </c>
    </row>
    <row r="356" spans="1:15" x14ac:dyDescent="0.2">
      <c r="A356" s="96">
        <v>32</v>
      </c>
      <c r="B356" s="72" t="s">
        <v>29</v>
      </c>
      <c r="C356" s="73">
        <f t="shared" ref="C356:H356" si="356">(SUM(C360))</f>
        <v>19225.919999999998</v>
      </c>
      <c r="D356" s="73">
        <f t="shared" si="356"/>
        <v>3981.6842524387812</v>
      </c>
      <c r="E356" s="73">
        <f t="shared" si="356"/>
        <v>3981.6842524387812</v>
      </c>
      <c r="F356" s="73">
        <f t="shared" si="356"/>
        <v>30000</v>
      </c>
      <c r="G356" s="73">
        <f t="shared" si="356"/>
        <v>30000</v>
      </c>
      <c r="H356" s="73">
        <f t="shared" si="356"/>
        <v>30000</v>
      </c>
      <c r="I356" s="73">
        <f t="shared" ref="I356:J356" si="357">(SUM(I360))</f>
        <v>30000</v>
      </c>
      <c r="J356" s="73">
        <f t="shared" si="357"/>
        <v>19995.57</v>
      </c>
      <c r="K356" s="165">
        <f t="shared" si="326"/>
        <v>66.651899999999998</v>
      </c>
      <c r="L356" s="73">
        <v>0</v>
      </c>
      <c r="M356" s="73">
        <f t="shared" ref="M356:O356" si="358">SUM(M360)</f>
        <v>0</v>
      </c>
      <c r="N356" s="73">
        <f t="shared" si="358"/>
        <v>0</v>
      </c>
      <c r="O356" s="73">
        <f t="shared" si="358"/>
        <v>0</v>
      </c>
    </row>
    <row r="357" spans="1:15" x14ac:dyDescent="0.2">
      <c r="A357" s="96">
        <v>321</v>
      </c>
      <c r="B357" s="72" t="s">
        <v>85</v>
      </c>
      <c r="C357" s="73">
        <f>(D357+E357+J357+K357+L357+M357+N357+O357)</f>
        <v>0</v>
      </c>
      <c r="D357" s="73">
        <v>0</v>
      </c>
      <c r="E357" s="73">
        <v>0</v>
      </c>
      <c r="F357" s="73">
        <v>0</v>
      </c>
      <c r="G357" s="73">
        <v>0</v>
      </c>
      <c r="H357" s="73">
        <v>0</v>
      </c>
      <c r="I357" s="73">
        <v>0</v>
      </c>
      <c r="J357" s="73">
        <v>0</v>
      </c>
      <c r="K357" s="165">
        <v>0</v>
      </c>
      <c r="L357" s="73"/>
      <c r="M357" s="73"/>
      <c r="N357" s="73"/>
      <c r="O357" s="73"/>
    </row>
    <row r="358" spans="1:15" s="62" customFormat="1" x14ac:dyDescent="0.2">
      <c r="A358" s="97">
        <v>3211</v>
      </c>
      <c r="B358" s="64" t="s">
        <v>86</v>
      </c>
      <c r="C358" s="65">
        <f>(D358+E358+J358+K358+L358+M358+N358+O358)</f>
        <v>0</v>
      </c>
      <c r="D358" s="65">
        <v>0</v>
      </c>
      <c r="E358" s="65">
        <v>0</v>
      </c>
      <c r="F358" s="65">
        <v>0</v>
      </c>
      <c r="G358" s="65">
        <v>0</v>
      </c>
      <c r="H358" s="65">
        <v>0</v>
      </c>
      <c r="I358" s="65">
        <v>0</v>
      </c>
      <c r="J358" s="65">
        <v>0</v>
      </c>
      <c r="K358" s="165">
        <v>0</v>
      </c>
      <c r="L358" s="65"/>
      <c r="M358" s="65"/>
      <c r="N358" s="65"/>
      <c r="O358" s="65"/>
    </row>
    <row r="359" spans="1:15" s="62" customFormat="1" x14ac:dyDescent="0.2">
      <c r="A359" s="97">
        <v>3213</v>
      </c>
      <c r="B359" s="64" t="s">
        <v>139</v>
      </c>
      <c r="C359" s="65">
        <f>(D359+E359+J359+K359+L359+M359+N359+O359)</f>
        <v>0</v>
      </c>
      <c r="D359" s="65">
        <v>0</v>
      </c>
      <c r="E359" s="65">
        <v>0</v>
      </c>
      <c r="F359" s="65">
        <v>0</v>
      </c>
      <c r="G359" s="65">
        <v>0</v>
      </c>
      <c r="H359" s="65">
        <v>0</v>
      </c>
      <c r="I359" s="65">
        <v>0</v>
      </c>
      <c r="J359" s="65">
        <v>0</v>
      </c>
      <c r="K359" s="165">
        <v>0</v>
      </c>
      <c r="L359" s="65"/>
      <c r="M359" s="65"/>
      <c r="N359" s="65"/>
      <c r="O359" s="65"/>
    </row>
    <row r="360" spans="1:15" s="62" customFormat="1" x14ac:dyDescent="0.2">
      <c r="A360" s="96">
        <v>322</v>
      </c>
      <c r="B360" s="72" t="s">
        <v>141</v>
      </c>
      <c r="C360" s="73">
        <f t="shared" ref="C360:G360" si="359">(SUM(C361:C365))</f>
        <v>19225.919999999998</v>
      </c>
      <c r="D360" s="73">
        <f t="shared" si="359"/>
        <v>3981.6842524387812</v>
      </c>
      <c r="E360" s="73">
        <f t="shared" si="359"/>
        <v>3981.6842524387812</v>
      </c>
      <c r="F360" s="73">
        <f t="shared" si="359"/>
        <v>30000</v>
      </c>
      <c r="G360" s="73">
        <f t="shared" si="359"/>
        <v>30000</v>
      </c>
      <c r="H360" s="73">
        <f t="shared" ref="H360" si="360">(SUM(H361:H365))</f>
        <v>30000</v>
      </c>
      <c r="I360" s="73">
        <f t="shared" ref="I360:J360" si="361">(SUM(I361:I365))</f>
        <v>30000</v>
      </c>
      <c r="J360" s="73">
        <f t="shared" si="361"/>
        <v>19995.57</v>
      </c>
      <c r="K360" s="165">
        <f t="shared" si="326"/>
        <v>66.651899999999998</v>
      </c>
      <c r="L360" s="73">
        <f t="shared" ref="L360:N360" si="362">SUM(L361:L365)</f>
        <v>0</v>
      </c>
      <c r="M360" s="73">
        <f t="shared" si="362"/>
        <v>0</v>
      </c>
      <c r="N360" s="73">
        <f t="shared" si="362"/>
        <v>0</v>
      </c>
      <c r="O360" s="73">
        <f>SUM(O361:O365)</f>
        <v>0</v>
      </c>
    </row>
    <row r="361" spans="1:15" ht="25.5" x14ac:dyDescent="0.2">
      <c r="A361" s="97">
        <v>3221</v>
      </c>
      <c r="B361" s="64" t="s">
        <v>230</v>
      </c>
      <c r="C361" s="65">
        <f>(D361+E361+J361+K361+L361+M361+N361+O361)</f>
        <v>0</v>
      </c>
      <c r="D361" s="65">
        <v>0</v>
      </c>
      <c r="E361" s="65">
        <v>0</v>
      </c>
      <c r="F361" s="65">
        <v>0</v>
      </c>
      <c r="G361" s="65">
        <v>0</v>
      </c>
      <c r="H361" s="65">
        <v>0</v>
      </c>
      <c r="I361" s="65">
        <v>0</v>
      </c>
      <c r="J361" s="65">
        <v>0</v>
      </c>
      <c r="K361" s="165">
        <v>0</v>
      </c>
      <c r="L361" s="65"/>
      <c r="M361" s="65"/>
      <c r="N361" s="65"/>
      <c r="O361" s="65"/>
    </row>
    <row r="362" spans="1:15" x14ac:dyDescent="0.2">
      <c r="A362" s="97">
        <v>3222</v>
      </c>
      <c r="B362" s="64" t="s">
        <v>91</v>
      </c>
      <c r="C362" s="65">
        <v>19225.919999999998</v>
      </c>
      <c r="D362" s="65">
        <v>3981.6842524387812</v>
      </c>
      <c r="E362" s="65">
        <v>3981.6842524387812</v>
      </c>
      <c r="F362" s="65">
        <v>30000</v>
      </c>
      <c r="G362" s="65">
        <v>30000</v>
      </c>
      <c r="H362" s="65">
        <v>30000</v>
      </c>
      <c r="I362" s="65">
        <v>30000</v>
      </c>
      <c r="J362" s="65">
        <v>19995.57</v>
      </c>
      <c r="K362" s="165">
        <f t="shared" si="326"/>
        <v>66.651899999999998</v>
      </c>
      <c r="L362" s="65">
        <v>0</v>
      </c>
      <c r="M362" s="65"/>
      <c r="N362" s="65"/>
      <c r="O362" s="65"/>
    </row>
    <row r="363" spans="1:15" x14ac:dyDescent="0.2">
      <c r="A363" s="97">
        <v>3223</v>
      </c>
      <c r="B363" s="64" t="s">
        <v>92</v>
      </c>
      <c r="C363" s="65">
        <f t="shared" ref="C363:C374" si="363">(D363+E363+J363+K363+L363+M363+N363+O363)</f>
        <v>0</v>
      </c>
      <c r="D363" s="65">
        <v>0</v>
      </c>
      <c r="E363" s="65">
        <v>0</v>
      </c>
      <c r="F363" s="65">
        <v>0</v>
      </c>
      <c r="G363" s="65">
        <v>0</v>
      </c>
      <c r="H363" s="65">
        <v>0</v>
      </c>
      <c r="I363" s="65">
        <v>0</v>
      </c>
      <c r="J363" s="65">
        <v>0</v>
      </c>
      <c r="K363" s="165">
        <v>0</v>
      </c>
      <c r="L363" s="65"/>
      <c r="M363" s="65"/>
      <c r="N363" s="65"/>
      <c r="O363" s="65"/>
    </row>
    <row r="364" spans="1:15" x14ac:dyDescent="0.2">
      <c r="A364" s="97">
        <v>3224</v>
      </c>
      <c r="B364" s="64" t="s">
        <v>231</v>
      </c>
      <c r="C364" s="65">
        <f>(D364+E364+J364+K364+L364+M364+N364+O364)</f>
        <v>0</v>
      </c>
      <c r="D364" s="65">
        <v>0</v>
      </c>
      <c r="E364" s="65">
        <v>0</v>
      </c>
      <c r="F364" s="65">
        <v>0</v>
      </c>
      <c r="G364" s="65">
        <v>0</v>
      </c>
      <c r="H364" s="65">
        <v>0</v>
      </c>
      <c r="I364" s="65">
        <v>0</v>
      </c>
      <c r="J364" s="65">
        <v>0</v>
      </c>
      <c r="K364" s="165">
        <v>0</v>
      </c>
      <c r="L364" s="65"/>
      <c r="M364" s="65"/>
      <c r="N364" s="65"/>
      <c r="O364" s="65"/>
    </row>
    <row r="365" spans="1:15" x14ac:dyDescent="0.2">
      <c r="A365" s="97">
        <v>3225</v>
      </c>
      <c r="B365" s="64" t="s">
        <v>144</v>
      </c>
      <c r="C365" s="65">
        <f t="shared" si="363"/>
        <v>0</v>
      </c>
      <c r="D365" s="65">
        <v>0</v>
      </c>
      <c r="E365" s="65">
        <v>0</v>
      </c>
      <c r="F365" s="65">
        <v>0</v>
      </c>
      <c r="G365" s="65">
        <v>0</v>
      </c>
      <c r="H365" s="65">
        <v>0</v>
      </c>
      <c r="I365" s="65">
        <v>0</v>
      </c>
      <c r="J365" s="65">
        <v>0</v>
      </c>
      <c r="K365" s="165">
        <v>0</v>
      </c>
      <c r="L365" s="65"/>
      <c r="M365" s="65"/>
      <c r="N365" s="65"/>
      <c r="O365" s="65"/>
    </row>
    <row r="366" spans="1:15" x14ac:dyDescent="0.2">
      <c r="A366" s="97">
        <v>3227</v>
      </c>
      <c r="B366" s="64" t="s">
        <v>95</v>
      </c>
      <c r="C366" s="65">
        <f t="shared" si="363"/>
        <v>0</v>
      </c>
      <c r="D366" s="65">
        <v>0</v>
      </c>
      <c r="E366" s="65">
        <v>0</v>
      </c>
      <c r="F366" s="65">
        <v>0</v>
      </c>
      <c r="G366" s="65">
        <v>0</v>
      </c>
      <c r="H366" s="65">
        <v>0</v>
      </c>
      <c r="I366" s="65">
        <v>0</v>
      </c>
      <c r="J366" s="65">
        <v>0</v>
      </c>
      <c r="K366" s="165">
        <v>0</v>
      </c>
      <c r="L366" s="65"/>
      <c r="M366" s="65"/>
      <c r="N366" s="65"/>
      <c r="O366" s="65"/>
    </row>
    <row r="367" spans="1:15" s="62" customFormat="1" x14ac:dyDescent="0.2">
      <c r="A367" s="96">
        <v>323</v>
      </c>
      <c r="B367" s="72" t="s">
        <v>96</v>
      </c>
      <c r="C367" s="73">
        <f t="shared" si="363"/>
        <v>0</v>
      </c>
      <c r="D367" s="73">
        <f t="shared" ref="D367:G367" si="364">(SUM(D371))</f>
        <v>0</v>
      </c>
      <c r="E367" s="73">
        <f t="shared" si="364"/>
        <v>0</v>
      </c>
      <c r="F367" s="73">
        <f t="shared" si="364"/>
        <v>0</v>
      </c>
      <c r="G367" s="73">
        <f t="shared" si="364"/>
        <v>0</v>
      </c>
      <c r="H367" s="73">
        <f t="shared" ref="H367" si="365">(SUM(H371))</f>
        <v>0</v>
      </c>
      <c r="I367" s="73">
        <f t="shared" ref="I367:J367" si="366">(SUM(I371))</f>
        <v>0</v>
      </c>
      <c r="J367" s="73">
        <f t="shared" si="366"/>
        <v>0</v>
      </c>
      <c r="K367" s="165">
        <v>0</v>
      </c>
      <c r="L367" s="73">
        <f t="shared" ref="L367:O367" si="367">SUM(L371)</f>
        <v>0</v>
      </c>
      <c r="M367" s="73">
        <f t="shared" si="367"/>
        <v>0</v>
      </c>
      <c r="N367" s="73">
        <f t="shared" si="367"/>
        <v>0</v>
      </c>
      <c r="O367" s="73">
        <f t="shared" si="367"/>
        <v>0</v>
      </c>
    </row>
    <row r="368" spans="1:15" x14ac:dyDescent="0.2">
      <c r="A368" s="97">
        <v>3231</v>
      </c>
      <c r="B368" s="64" t="s">
        <v>146</v>
      </c>
      <c r="C368" s="65">
        <f t="shared" si="363"/>
        <v>0</v>
      </c>
      <c r="D368" s="65">
        <v>0</v>
      </c>
      <c r="E368" s="65">
        <v>0</v>
      </c>
      <c r="F368" s="65">
        <v>0</v>
      </c>
      <c r="G368" s="65">
        <v>0</v>
      </c>
      <c r="H368" s="65">
        <v>0</v>
      </c>
      <c r="I368" s="65">
        <v>0</v>
      </c>
      <c r="J368" s="65">
        <v>0</v>
      </c>
      <c r="K368" s="165">
        <v>0</v>
      </c>
      <c r="L368" s="65"/>
      <c r="M368" s="65"/>
      <c r="N368" s="65"/>
      <c r="O368" s="65"/>
    </row>
    <row r="369" spans="1:15" x14ac:dyDescent="0.2">
      <c r="A369" s="97">
        <v>3232</v>
      </c>
      <c r="B369" s="64" t="s">
        <v>212</v>
      </c>
      <c r="C369" s="65">
        <f t="shared" si="363"/>
        <v>0</v>
      </c>
      <c r="D369" s="65">
        <v>0</v>
      </c>
      <c r="E369" s="65">
        <v>0</v>
      </c>
      <c r="F369" s="65">
        <v>0</v>
      </c>
      <c r="G369" s="65">
        <v>0</v>
      </c>
      <c r="H369" s="65">
        <v>0</v>
      </c>
      <c r="I369" s="65">
        <v>0</v>
      </c>
      <c r="J369" s="65">
        <v>0</v>
      </c>
      <c r="K369" s="165">
        <v>0</v>
      </c>
      <c r="L369" s="65"/>
      <c r="M369" s="65"/>
      <c r="N369" s="65"/>
      <c r="O369" s="65"/>
    </row>
    <row r="370" spans="1:15" x14ac:dyDescent="0.2">
      <c r="A370" s="97">
        <v>3234</v>
      </c>
      <c r="B370" s="64" t="s">
        <v>101</v>
      </c>
      <c r="C370" s="65">
        <f t="shared" si="363"/>
        <v>0</v>
      </c>
      <c r="D370" s="65">
        <v>0</v>
      </c>
      <c r="E370" s="65">
        <v>0</v>
      </c>
      <c r="F370" s="65">
        <v>0</v>
      </c>
      <c r="G370" s="65">
        <v>0</v>
      </c>
      <c r="H370" s="65">
        <v>0</v>
      </c>
      <c r="I370" s="65">
        <v>0</v>
      </c>
      <c r="J370" s="65">
        <v>0</v>
      </c>
      <c r="K370" s="165">
        <v>0</v>
      </c>
      <c r="L370" s="65"/>
      <c r="M370" s="65"/>
      <c r="N370" s="65"/>
      <c r="O370" s="65"/>
    </row>
    <row r="371" spans="1:15" x14ac:dyDescent="0.2">
      <c r="A371" s="97">
        <v>3236</v>
      </c>
      <c r="B371" s="64" t="s">
        <v>149</v>
      </c>
      <c r="C371" s="65">
        <f t="shared" si="363"/>
        <v>0</v>
      </c>
      <c r="D371" s="65">
        <v>0</v>
      </c>
      <c r="E371" s="65">
        <v>0</v>
      </c>
      <c r="F371" s="65">
        <v>0</v>
      </c>
      <c r="G371" s="65">
        <v>0</v>
      </c>
      <c r="H371" s="65">
        <v>0</v>
      </c>
      <c r="I371" s="65">
        <v>0</v>
      </c>
      <c r="J371" s="65">
        <v>0</v>
      </c>
      <c r="K371" s="165">
        <v>0</v>
      </c>
      <c r="L371" s="65"/>
      <c r="M371" s="65"/>
      <c r="N371" s="65"/>
      <c r="O371" s="65"/>
    </row>
    <row r="372" spans="1:15" x14ac:dyDescent="0.2">
      <c r="A372" s="97">
        <v>3239</v>
      </c>
      <c r="B372" s="64" t="s">
        <v>105</v>
      </c>
      <c r="C372" s="65">
        <f t="shared" si="363"/>
        <v>0</v>
      </c>
      <c r="D372" s="65">
        <v>0</v>
      </c>
      <c r="E372" s="65">
        <v>0</v>
      </c>
      <c r="F372" s="65">
        <v>0</v>
      </c>
      <c r="G372" s="65">
        <v>0</v>
      </c>
      <c r="H372" s="65">
        <v>0</v>
      </c>
      <c r="I372" s="65">
        <v>0</v>
      </c>
      <c r="J372" s="65">
        <v>0</v>
      </c>
      <c r="K372" s="165">
        <v>0</v>
      </c>
      <c r="L372" s="65"/>
      <c r="M372" s="65"/>
      <c r="N372" s="65"/>
      <c r="O372" s="65"/>
    </row>
    <row r="373" spans="1:15" ht="25.5" x14ac:dyDescent="0.2">
      <c r="A373" s="98">
        <v>329</v>
      </c>
      <c r="B373" s="60" t="s">
        <v>232</v>
      </c>
      <c r="C373" s="73">
        <f t="shared" si="363"/>
        <v>0</v>
      </c>
      <c r="D373" s="99">
        <v>0</v>
      </c>
      <c r="E373" s="99">
        <v>0</v>
      </c>
      <c r="F373" s="99">
        <v>0</v>
      </c>
      <c r="G373" s="99">
        <v>0</v>
      </c>
      <c r="H373" s="99">
        <v>0</v>
      </c>
      <c r="I373" s="99">
        <v>0</v>
      </c>
      <c r="J373" s="99">
        <v>0</v>
      </c>
      <c r="K373" s="165">
        <v>0</v>
      </c>
      <c r="L373" s="99"/>
      <c r="M373" s="99"/>
      <c r="N373" s="99"/>
      <c r="O373" s="99"/>
    </row>
    <row r="374" spans="1:15" x14ac:dyDescent="0.2">
      <c r="A374" s="97">
        <v>3299</v>
      </c>
      <c r="B374" s="64" t="s">
        <v>151</v>
      </c>
      <c r="C374" s="65">
        <f t="shared" si="363"/>
        <v>0</v>
      </c>
      <c r="D374" s="65">
        <v>0</v>
      </c>
      <c r="E374" s="65">
        <v>0</v>
      </c>
      <c r="F374" s="65">
        <v>0</v>
      </c>
      <c r="G374" s="65">
        <v>0</v>
      </c>
      <c r="H374" s="65">
        <v>0</v>
      </c>
      <c r="I374" s="65">
        <v>0</v>
      </c>
      <c r="J374" s="65">
        <v>0</v>
      </c>
      <c r="K374" s="165">
        <v>0</v>
      </c>
      <c r="L374" s="65"/>
      <c r="M374" s="65"/>
      <c r="N374" s="65"/>
      <c r="O374" s="65"/>
    </row>
    <row r="375" spans="1:15" s="62" customFormat="1" x14ac:dyDescent="0.2">
      <c r="A375" s="97"/>
      <c r="B375" s="64"/>
      <c r="C375" s="65">
        <v>0</v>
      </c>
      <c r="D375" s="65">
        <v>0</v>
      </c>
      <c r="E375" s="65">
        <v>0</v>
      </c>
      <c r="F375" s="65">
        <v>0</v>
      </c>
      <c r="G375" s="65">
        <v>0</v>
      </c>
      <c r="H375" s="65">
        <v>0</v>
      </c>
      <c r="I375" s="65">
        <v>0</v>
      </c>
      <c r="J375" s="65">
        <v>0</v>
      </c>
      <c r="K375" s="165">
        <v>0</v>
      </c>
      <c r="L375" s="65"/>
      <c r="M375" s="65"/>
      <c r="N375" s="65"/>
      <c r="O375" s="65"/>
    </row>
    <row r="376" spans="1:15" s="62" customFormat="1" ht="51" x14ac:dyDescent="0.2">
      <c r="A376" s="92" t="s">
        <v>179</v>
      </c>
      <c r="B376" s="93" t="s">
        <v>229</v>
      </c>
      <c r="C376" s="94">
        <f t="shared" ref="C376:F376" si="368">(SUM(C378))</f>
        <v>4099.5600000000004</v>
      </c>
      <c r="D376" s="94">
        <f t="shared" si="368"/>
        <v>15263.122967681995</v>
      </c>
      <c r="E376" s="94">
        <f t="shared" si="368"/>
        <v>15263.122967681995</v>
      </c>
      <c r="F376" s="94">
        <f t="shared" si="368"/>
        <v>8000</v>
      </c>
      <c r="G376" s="94">
        <f t="shared" ref="G376:I376" si="369">(SUM(G378))</f>
        <v>8000</v>
      </c>
      <c r="H376" s="94">
        <f t="shared" ref="H376" si="370">(SUM(H378))</f>
        <v>11000</v>
      </c>
      <c r="I376" s="94">
        <f t="shared" si="369"/>
        <v>11000</v>
      </c>
      <c r="J376" s="94">
        <f t="shared" ref="J376" si="371">(SUM(J378))</f>
        <v>4002.97</v>
      </c>
      <c r="K376" s="165">
        <f t="shared" si="326"/>
        <v>36.390636363636361</v>
      </c>
      <c r="L376" s="94">
        <f t="shared" ref="L376:O376" si="372">SUM(L378)</f>
        <v>0</v>
      </c>
      <c r="M376" s="94">
        <f t="shared" si="372"/>
        <v>0</v>
      </c>
      <c r="N376" s="94">
        <f t="shared" si="372"/>
        <v>0</v>
      </c>
      <c r="O376" s="94">
        <f t="shared" si="372"/>
        <v>0</v>
      </c>
    </row>
    <row r="377" spans="1:15" s="62" customFormat="1" ht="25.5" x14ac:dyDescent="0.2">
      <c r="A377" s="95" t="s">
        <v>233</v>
      </c>
      <c r="B377" s="93" t="s">
        <v>222</v>
      </c>
      <c r="C377" s="94">
        <v>0</v>
      </c>
      <c r="D377" s="94">
        <v>0</v>
      </c>
      <c r="E377" s="94">
        <v>0</v>
      </c>
      <c r="F377" s="94">
        <v>0</v>
      </c>
      <c r="G377" s="94">
        <v>0</v>
      </c>
      <c r="H377" s="94">
        <v>0</v>
      </c>
      <c r="I377" s="94">
        <v>0</v>
      </c>
      <c r="J377" s="94">
        <v>0</v>
      </c>
      <c r="K377" s="165">
        <v>0</v>
      </c>
      <c r="L377" s="94"/>
      <c r="M377" s="94"/>
      <c r="N377" s="94"/>
      <c r="O377" s="94"/>
    </row>
    <row r="378" spans="1:15" s="62" customFormat="1" x14ac:dyDescent="0.2">
      <c r="A378" s="96">
        <v>3</v>
      </c>
      <c r="B378" s="72" t="s">
        <v>21</v>
      </c>
      <c r="C378" s="61">
        <f t="shared" ref="C378:J378" si="373">(SUM(C379))</f>
        <v>4099.5600000000004</v>
      </c>
      <c r="D378" s="73">
        <f t="shared" si="373"/>
        <v>15263.122967681995</v>
      </c>
      <c r="E378" s="73">
        <f t="shared" si="373"/>
        <v>15263.122967681995</v>
      </c>
      <c r="F378" s="73">
        <f t="shared" si="373"/>
        <v>8000</v>
      </c>
      <c r="G378" s="73">
        <f t="shared" si="373"/>
        <v>8000</v>
      </c>
      <c r="H378" s="73">
        <f t="shared" si="373"/>
        <v>11000</v>
      </c>
      <c r="I378" s="73">
        <f t="shared" si="373"/>
        <v>11000</v>
      </c>
      <c r="J378" s="73">
        <f t="shared" si="373"/>
        <v>4002.97</v>
      </c>
      <c r="K378" s="165">
        <f t="shared" si="326"/>
        <v>36.390636363636361</v>
      </c>
      <c r="L378" s="73">
        <f t="shared" ref="L378:O378" si="374">SUM(L379)</f>
        <v>0</v>
      </c>
      <c r="M378" s="73">
        <f t="shared" si="374"/>
        <v>0</v>
      </c>
      <c r="N378" s="73">
        <f t="shared" si="374"/>
        <v>0</v>
      </c>
      <c r="O378" s="73">
        <f t="shared" si="374"/>
        <v>0</v>
      </c>
    </row>
    <row r="379" spans="1:15" s="62" customFormat="1" x14ac:dyDescent="0.2">
      <c r="A379" s="96">
        <v>32</v>
      </c>
      <c r="B379" s="72" t="s">
        <v>29</v>
      </c>
      <c r="C379" s="61">
        <f t="shared" ref="C379:F379" si="375">(SUM(C383))</f>
        <v>4099.5600000000004</v>
      </c>
      <c r="D379" s="73">
        <f t="shared" si="375"/>
        <v>15263.122967681995</v>
      </c>
      <c r="E379" s="73">
        <f t="shared" si="375"/>
        <v>15263.122967681995</v>
      </c>
      <c r="F379" s="73">
        <f t="shared" si="375"/>
        <v>8000</v>
      </c>
      <c r="G379" s="73">
        <f t="shared" ref="G379:I379" si="376">(SUM(G383))</f>
        <v>8000</v>
      </c>
      <c r="H379" s="73">
        <f t="shared" ref="H379" si="377">(SUM(H383))</f>
        <v>11000</v>
      </c>
      <c r="I379" s="73">
        <f t="shared" si="376"/>
        <v>11000</v>
      </c>
      <c r="J379" s="73">
        <f t="shared" ref="J379" si="378">(SUM(J383))</f>
        <v>4002.97</v>
      </c>
      <c r="K379" s="165">
        <f t="shared" si="326"/>
        <v>36.390636363636361</v>
      </c>
      <c r="L379" s="73">
        <v>0</v>
      </c>
      <c r="M379" s="73">
        <f>SUM(M383)</f>
        <v>0</v>
      </c>
      <c r="N379" s="73">
        <f>SUM(N383)</f>
        <v>0</v>
      </c>
      <c r="O379" s="73">
        <f>SUM(O383)</f>
        <v>0</v>
      </c>
    </row>
    <row r="380" spans="1:15" s="62" customFormat="1" x14ac:dyDescent="0.2">
      <c r="A380" s="96">
        <v>321</v>
      </c>
      <c r="B380" s="72" t="s">
        <v>85</v>
      </c>
      <c r="C380" s="73">
        <f>(D380+E380+J380+K380+L380+M380+N380+O380)</f>
        <v>0</v>
      </c>
      <c r="D380" s="73">
        <v>0</v>
      </c>
      <c r="E380" s="73">
        <v>0</v>
      </c>
      <c r="F380" s="73">
        <v>0</v>
      </c>
      <c r="G380" s="73">
        <v>0</v>
      </c>
      <c r="H380" s="73">
        <v>0</v>
      </c>
      <c r="I380" s="73">
        <v>0</v>
      </c>
      <c r="J380" s="73">
        <v>0</v>
      </c>
      <c r="K380" s="165">
        <v>0</v>
      </c>
      <c r="L380" s="73"/>
      <c r="M380" s="73"/>
      <c r="N380" s="73"/>
      <c r="O380" s="73"/>
    </row>
    <row r="381" spans="1:15" x14ac:dyDescent="0.2">
      <c r="A381" s="97">
        <v>3211</v>
      </c>
      <c r="B381" s="64" t="s">
        <v>86</v>
      </c>
      <c r="C381" s="65">
        <f>(D381+E381+J381+K381+L381+M381+N381+O381)</f>
        <v>0</v>
      </c>
      <c r="D381" s="65">
        <v>0</v>
      </c>
      <c r="E381" s="65">
        <v>0</v>
      </c>
      <c r="F381" s="65">
        <v>0</v>
      </c>
      <c r="G381" s="65">
        <v>0</v>
      </c>
      <c r="H381" s="65">
        <v>0</v>
      </c>
      <c r="I381" s="65">
        <v>0</v>
      </c>
      <c r="J381" s="65">
        <v>0</v>
      </c>
      <c r="K381" s="165">
        <v>0</v>
      </c>
      <c r="L381" s="65"/>
      <c r="M381" s="65"/>
      <c r="N381" s="65"/>
      <c r="O381" s="65"/>
    </row>
    <row r="382" spans="1:15" x14ac:dyDescent="0.2">
      <c r="A382" s="97">
        <v>3213</v>
      </c>
      <c r="B382" s="64" t="s">
        <v>139</v>
      </c>
      <c r="C382" s="65">
        <f>(D382+E382+J382+K382+L382+M382+N382+O382)</f>
        <v>0</v>
      </c>
      <c r="D382" s="65">
        <v>0</v>
      </c>
      <c r="E382" s="65">
        <v>0</v>
      </c>
      <c r="F382" s="65">
        <v>0</v>
      </c>
      <c r="G382" s="65">
        <v>0</v>
      </c>
      <c r="H382" s="65">
        <v>0</v>
      </c>
      <c r="I382" s="65">
        <v>0</v>
      </c>
      <c r="J382" s="65">
        <v>0</v>
      </c>
      <c r="K382" s="165">
        <v>0</v>
      </c>
      <c r="L382" s="65"/>
      <c r="M382" s="65"/>
      <c r="N382" s="65"/>
      <c r="O382" s="65"/>
    </row>
    <row r="383" spans="1:15" s="62" customFormat="1" x14ac:dyDescent="0.2">
      <c r="A383" s="96">
        <v>322</v>
      </c>
      <c r="B383" s="72" t="s">
        <v>141</v>
      </c>
      <c r="C383" s="73">
        <f t="shared" ref="C383:G383" si="379">(SUM(C384:C388))</f>
        <v>4099.5600000000004</v>
      </c>
      <c r="D383" s="73">
        <f t="shared" si="379"/>
        <v>15263.122967681995</v>
      </c>
      <c r="E383" s="73">
        <f t="shared" si="379"/>
        <v>15263.122967681995</v>
      </c>
      <c r="F383" s="73">
        <f t="shared" si="379"/>
        <v>8000</v>
      </c>
      <c r="G383" s="73">
        <f t="shared" si="379"/>
        <v>8000</v>
      </c>
      <c r="H383" s="73">
        <f>(SUM(H384:H395))</f>
        <v>11000</v>
      </c>
      <c r="I383" s="73">
        <f>(SUM(I384:I395))</f>
        <v>11000</v>
      </c>
      <c r="J383" s="73">
        <f>(SUM(J384:J395))</f>
        <v>4002.97</v>
      </c>
      <c r="K383" s="165">
        <f t="shared" si="326"/>
        <v>36.390636363636361</v>
      </c>
      <c r="L383" s="73">
        <f>SUM(L384:L388)</f>
        <v>0</v>
      </c>
      <c r="M383" s="73">
        <f>SUM(M384:M388)</f>
        <v>0</v>
      </c>
      <c r="N383" s="73">
        <f>SUM(N384:N388)</f>
        <v>0</v>
      </c>
      <c r="O383" s="73">
        <f>SUM(O384:O388)</f>
        <v>0</v>
      </c>
    </row>
    <row r="384" spans="1:15" s="62" customFormat="1" ht="25.5" x14ac:dyDescent="0.2">
      <c r="A384" s="97">
        <v>3221</v>
      </c>
      <c r="B384" s="64" t="s">
        <v>230</v>
      </c>
      <c r="C384" s="65">
        <f>(D384+E384+J384+K384+L384+M384+N384+O384)</f>
        <v>0</v>
      </c>
      <c r="D384" s="65">
        <v>0</v>
      </c>
      <c r="E384" s="65">
        <v>0</v>
      </c>
      <c r="F384" s="65">
        <v>0</v>
      </c>
      <c r="G384" s="65">
        <v>0</v>
      </c>
      <c r="H384" s="65">
        <v>0</v>
      </c>
      <c r="I384" s="65">
        <v>0</v>
      </c>
      <c r="J384" s="65">
        <v>0</v>
      </c>
      <c r="K384" s="165">
        <v>0</v>
      </c>
      <c r="L384" s="65"/>
      <c r="M384" s="65"/>
      <c r="N384" s="65"/>
      <c r="O384" s="65"/>
    </row>
    <row r="385" spans="1:15" s="62" customFormat="1" x14ac:dyDescent="0.2">
      <c r="A385" s="97">
        <v>3222</v>
      </c>
      <c r="B385" s="64" t="s">
        <v>91</v>
      </c>
      <c r="C385" s="65">
        <v>4099.5600000000004</v>
      </c>
      <c r="D385" s="65">
        <v>15263.122967681995</v>
      </c>
      <c r="E385" s="65">
        <v>15263.122967681995</v>
      </c>
      <c r="F385" s="65">
        <v>8000</v>
      </c>
      <c r="G385" s="65">
        <v>8000</v>
      </c>
      <c r="H385" s="65">
        <v>8000</v>
      </c>
      <c r="I385" s="65">
        <v>8000</v>
      </c>
      <c r="J385" s="65">
        <v>4002.97</v>
      </c>
      <c r="K385" s="165">
        <f t="shared" si="326"/>
        <v>50.037124999999996</v>
      </c>
      <c r="L385" s="65">
        <v>0</v>
      </c>
      <c r="M385" s="65"/>
      <c r="N385" s="65"/>
      <c r="O385" s="65"/>
    </row>
    <row r="386" spans="1:15" x14ac:dyDescent="0.2">
      <c r="A386" s="97">
        <v>3223</v>
      </c>
      <c r="B386" s="64" t="s">
        <v>92</v>
      </c>
      <c r="C386" s="65">
        <f t="shared" ref="C386:C397" si="380">(D386+E386+J386+K386+L386+M386+N386+O386)</f>
        <v>0</v>
      </c>
      <c r="D386" s="65">
        <v>0</v>
      </c>
      <c r="E386" s="65">
        <v>0</v>
      </c>
      <c r="F386" s="65">
        <v>0</v>
      </c>
      <c r="G386" s="65">
        <v>0</v>
      </c>
      <c r="H386" s="65">
        <v>0</v>
      </c>
      <c r="I386" s="65">
        <v>0</v>
      </c>
      <c r="J386" s="65">
        <v>0</v>
      </c>
      <c r="K386" s="165">
        <v>0</v>
      </c>
      <c r="L386" s="65"/>
      <c r="M386" s="65"/>
      <c r="N386" s="65"/>
      <c r="O386" s="65"/>
    </row>
    <row r="387" spans="1:15" s="62" customFormat="1" x14ac:dyDescent="0.2">
      <c r="A387" s="97">
        <v>3224</v>
      </c>
      <c r="B387" s="64" t="s">
        <v>231</v>
      </c>
      <c r="C387" s="65">
        <f t="shared" si="380"/>
        <v>0</v>
      </c>
      <c r="D387" s="65">
        <v>0</v>
      </c>
      <c r="E387" s="65">
        <v>0</v>
      </c>
      <c r="F387" s="65">
        <v>0</v>
      </c>
      <c r="G387" s="65">
        <v>0</v>
      </c>
      <c r="H387" s="65">
        <v>0</v>
      </c>
      <c r="I387" s="65">
        <v>0</v>
      </c>
      <c r="J387" s="65">
        <v>0</v>
      </c>
      <c r="K387" s="165">
        <v>0</v>
      </c>
      <c r="L387" s="65"/>
      <c r="M387" s="65"/>
      <c r="N387" s="65"/>
      <c r="O387" s="65"/>
    </row>
    <row r="388" spans="1:15" x14ac:dyDescent="0.2">
      <c r="A388" s="97">
        <v>3225</v>
      </c>
      <c r="B388" s="64" t="s">
        <v>144</v>
      </c>
      <c r="C388" s="65">
        <f t="shared" si="380"/>
        <v>0</v>
      </c>
      <c r="D388" s="65">
        <v>0</v>
      </c>
      <c r="E388" s="65">
        <v>0</v>
      </c>
      <c r="F388" s="65">
        <v>0</v>
      </c>
      <c r="G388" s="65">
        <v>0</v>
      </c>
      <c r="H388" s="65">
        <v>0</v>
      </c>
      <c r="I388" s="65">
        <v>0</v>
      </c>
      <c r="J388" s="65">
        <v>0</v>
      </c>
      <c r="K388" s="165">
        <v>0</v>
      </c>
      <c r="L388" s="65"/>
      <c r="M388" s="65"/>
      <c r="N388" s="65"/>
      <c r="O388" s="65"/>
    </row>
    <row r="389" spans="1:15" s="62" customFormat="1" x14ac:dyDescent="0.2">
      <c r="A389" s="97">
        <v>3227</v>
      </c>
      <c r="B389" s="64" t="s">
        <v>95</v>
      </c>
      <c r="C389" s="65">
        <f t="shared" si="380"/>
        <v>0</v>
      </c>
      <c r="D389" s="65">
        <v>0</v>
      </c>
      <c r="E389" s="65">
        <v>0</v>
      </c>
      <c r="F389" s="65">
        <v>0</v>
      </c>
      <c r="G389" s="65">
        <v>0</v>
      </c>
      <c r="H389" s="65">
        <v>0</v>
      </c>
      <c r="I389" s="65">
        <v>0</v>
      </c>
      <c r="J389" s="65">
        <v>0</v>
      </c>
      <c r="K389" s="165">
        <v>0</v>
      </c>
      <c r="L389" s="65"/>
      <c r="M389" s="65"/>
      <c r="N389" s="65"/>
      <c r="O389" s="65"/>
    </row>
    <row r="390" spans="1:15" s="62" customFormat="1" x14ac:dyDescent="0.2">
      <c r="A390" s="96">
        <v>323</v>
      </c>
      <c r="B390" s="72" t="s">
        <v>96</v>
      </c>
      <c r="C390" s="73">
        <f t="shared" si="380"/>
        <v>0</v>
      </c>
      <c r="D390" s="73">
        <f t="shared" ref="D390:G390" si="381">(SUM(D394))</f>
        <v>0</v>
      </c>
      <c r="E390" s="73">
        <f t="shared" si="381"/>
        <v>0</v>
      </c>
      <c r="F390" s="73">
        <f t="shared" si="381"/>
        <v>0</v>
      </c>
      <c r="G390" s="73">
        <f t="shared" si="381"/>
        <v>0</v>
      </c>
      <c r="H390" s="73">
        <f t="shared" ref="H390" si="382">(SUM(H394))</f>
        <v>0</v>
      </c>
      <c r="I390" s="73">
        <f t="shared" ref="I390:J390" si="383">(SUM(I394))</f>
        <v>0</v>
      </c>
      <c r="J390" s="73">
        <f t="shared" si="383"/>
        <v>0</v>
      </c>
      <c r="K390" s="165">
        <v>0</v>
      </c>
      <c r="L390" s="73">
        <f>SUM(L394)</f>
        <v>0</v>
      </c>
      <c r="M390" s="73">
        <f>SUM(M394)</f>
        <v>0</v>
      </c>
      <c r="N390" s="73">
        <f>SUM(N394)</f>
        <v>0</v>
      </c>
      <c r="O390" s="73">
        <f>SUM(O394)</f>
        <v>0</v>
      </c>
    </row>
    <row r="391" spans="1:15" x14ac:dyDescent="0.2">
      <c r="A391" s="97">
        <v>3231</v>
      </c>
      <c r="B391" s="64" t="s">
        <v>146</v>
      </c>
      <c r="C391" s="65">
        <f t="shared" si="380"/>
        <v>0</v>
      </c>
      <c r="D391" s="65">
        <v>0</v>
      </c>
      <c r="E391" s="65">
        <v>0</v>
      </c>
      <c r="F391" s="65">
        <v>0</v>
      </c>
      <c r="G391" s="65">
        <v>0</v>
      </c>
      <c r="H391" s="65">
        <v>0</v>
      </c>
      <c r="I391" s="65">
        <v>0</v>
      </c>
      <c r="J391" s="65">
        <v>0</v>
      </c>
      <c r="K391" s="165">
        <v>0</v>
      </c>
      <c r="L391" s="65"/>
      <c r="M391" s="65"/>
      <c r="N391" s="65"/>
      <c r="O391" s="65"/>
    </row>
    <row r="392" spans="1:15" x14ac:dyDescent="0.2">
      <c r="A392" s="97">
        <v>3232</v>
      </c>
      <c r="B392" s="64" t="s">
        <v>212</v>
      </c>
      <c r="C392" s="65">
        <f t="shared" si="380"/>
        <v>0</v>
      </c>
      <c r="D392" s="65">
        <v>0</v>
      </c>
      <c r="E392" s="65">
        <v>0</v>
      </c>
      <c r="F392" s="65">
        <v>0</v>
      </c>
      <c r="G392" s="65">
        <v>0</v>
      </c>
      <c r="H392" s="65">
        <v>2000</v>
      </c>
      <c r="I392" s="65">
        <v>2000</v>
      </c>
      <c r="J392" s="65">
        <v>0</v>
      </c>
      <c r="K392" s="165">
        <f t="shared" si="326"/>
        <v>0</v>
      </c>
      <c r="L392" s="65"/>
      <c r="M392" s="65"/>
      <c r="N392" s="65"/>
      <c r="O392" s="65"/>
    </row>
    <row r="393" spans="1:15" s="62" customFormat="1" x14ac:dyDescent="0.2">
      <c r="A393" s="97">
        <v>3234</v>
      </c>
      <c r="B393" s="64" t="s">
        <v>101</v>
      </c>
      <c r="C393" s="65">
        <f t="shared" si="380"/>
        <v>0</v>
      </c>
      <c r="D393" s="65">
        <v>0</v>
      </c>
      <c r="E393" s="65">
        <v>0</v>
      </c>
      <c r="F393" s="65">
        <v>0</v>
      </c>
      <c r="G393" s="65">
        <v>0</v>
      </c>
      <c r="H393" s="65">
        <v>0</v>
      </c>
      <c r="I393" s="65">
        <v>0</v>
      </c>
      <c r="J393" s="65">
        <v>0</v>
      </c>
      <c r="K393" s="165">
        <v>0</v>
      </c>
      <c r="L393" s="65"/>
      <c r="M393" s="65"/>
      <c r="N393" s="65"/>
      <c r="O393" s="65"/>
    </row>
    <row r="394" spans="1:15" s="62" customFormat="1" x14ac:dyDescent="0.2">
      <c r="A394" s="97">
        <v>3236</v>
      </c>
      <c r="B394" s="64" t="s">
        <v>149</v>
      </c>
      <c r="C394" s="65">
        <f t="shared" si="380"/>
        <v>0</v>
      </c>
      <c r="D394" s="65">
        <v>0</v>
      </c>
      <c r="E394" s="65">
        <v>0</v>
      </c>
      <c r="F394" s="65">
        <v>0</v>
      </c>
      <c r="G394" s="65">
        <v>0</v>
      </c>
      <c r="H394" s="65">
        <v>0</v>
      </c>
      <c r="I394" s="65">
        <v>0</v>
      </c>
      <c r="J394" s="65">
        <v>0</v>
      </c>
      <c r="K394" s="165">
        <v>0</v>
      </c>
      <c r="L394" s="65"/>
      <c r="M394" s="65"/>
      <c r="N394" s="65"/>
      <c r="O394" s="65"/>
    </row>
    <row r="395" spans="1:15" s="62" customFormat="1" x14ac:dyDescent="0.2">
      <c r="A395" s="97">
        <v>3239</v>
      </c>
      <c r="B395" s="64" t="s">
        <v>105</v>
      </c>
      <c r="C395" s="65">
        <f t="shared" si="380"/>
        <v>0</v>
      </c>
      <c r="D395" s="65">
        <v>0</v>
      </c>
      <c r="E395" s="65">
        <v>0</v>
      </c>
      <c r="F395" s="65">
        <v>0</v>
      </c>
      <c r="G395" s="65">
        <v>0</v>
      </c>
      <c r="H395" s="65">
        <v>1000</v>
      </c>
      <c r="I395" s="65">
        <v>1000</v>
      </c>
      <c r="J395" s="65">
        <v>0</v>
      </c>
      <c r="K395" s="165">
        <f t="shared" ref="K395:K455" si="384">J395/I395*100</f>
        <v>0</v>
      </c>
      <c r="L395" s="65"/>
      <c r="M395" s="65"/>
      <c r="N395" s="65"/>
      <c r="O395" s="65"/>
    </row>
    <row r="396" spans="1:15" ht="25.5" x14ac:dyDescent="0.2">
      <c r="A396" s="98">
        <v>329</v>
      </c>
      <c r="B396" s="60" t="s">
        <v>232</v>
      </c>
      <c r="C396" s="73">
        <f t="shared" si="380"/>
        <v>0</v>
      </c>
      <c r="D396" s="99">
        <v>0</v>
      </c>
      <c r="E396" s="99">
        <v>0</v>
      </c>
      <c r="F396" s="99">
        <v>0</v>
      </c>
      <c r="G396" s="99">
        <v>0</v>
      </c>
      <c r="H396" s="99">
        <v>0</v>
      </c>
      <c r="I396" s="99">
        <v>0</v>
      </c>
      <c r="J396" s="99">
        <v>0</v>
      </c>
      <c r="K396" s="165">
        <v>0</v>
      </c>
      <c r="L396" s="99"/>
      <c r="M396" s="99"/>
      <c r="N396" s="99"/>
      <c r="O396" s="99"/>
    </row>
    <row r="397" spans="1:15" s="62" customFormat="1" x14ac:dyDescent="0.2">
      <c r="A397" s="97">
        <v>3299</v>
      </c>
      <c r="B397" s="64" t="s">
        <v>151</v>
      </c>
      <c r="C397" s="65">
        <f t="shared" si="380"/>
        <v>0</v>
      </c>
      <c r="D397" s="65">
        <v>0</v>
      </c>
      <c r="E397" s="65">
        <v>0</v>
      </c>
      <c r="F397" s="65">
        <v>0</v>
      </c>
      <c r="G397" s="65">
        <v>0</v>
      </c>
      <c r="H397" s="65">
        <v>0</v>
      </c>
      <c r="I397" s="65">
        <v>0</v>
      </c>
      <c r="J397" s="65">
        <v>0</v>
      </c>
      <c r="K397" s="165">
        <v>0</v>
      </c>
      <c r="L397" s="65"/>
      <c r="M397" s="65"/>
      <c r="N397" s="65"/>
      <c r="O397" s="65"/>
    </row>
    <row r="398" spans="1:15" s="62" customFormat="1" x14ac:dyDescent="0.2">
      <c r="A398" s="97"/>
      <c r="B398" s="64"/>
      <c r="C398" s="65">
        <v>0</v>
      </c>
      <c r="D398" s="65">
        <v>0</v>
      </c>
      <c r="E398" s="65">
        <v>0</v>
      </c>
      <c r="F398" s="65">
        <v>0</v>
      </c>
      <c r="G398" s="65">
        <v>0</v>
      </c>
      <c r="H398" s="65">
        <v>0</v>
      </c>
      <c r="I398" s="65">
        <v>0</v>
      </c>
      <c r="J398" s="65">
        <v>0</v>
      </c>
      <c r="K398" s="165">
        <v>0</v>
      </c>
      <c r="L398" s="65"/>
      <c r="M398" s="65"/>
      <c r="N398" s="65"/>
      <c r="O398" s="65"/>
    </row>
    <row r="399" spans="1:15" s="62" customFormat="1" ht="51" x14ac:dyDescent="0.2">
      <c r="A399" s="55" t="s">
        <v>173</v>
      </c>
      <c r="B399" s="56" t="s">
        <v>235</v>
      </c>
      <c r="C399" s="83">
        <f t="shared" ref="C399:F399" si="385">(SUM(C401))</f>
        <v>14169.609999999999</v>
      </c>
      <c r="D399" s="57">
        <f t="shared" si="385"/>
        <v>19377.530028535402</v>
      </c>
      <c r="E399" s="57">
        <f t="shared" si="385"/>
        <v>19377.530028535402</v>
      </c>
      <c r="F399" s="57">
        <f t="shared" si="385"/>
        <v>21910.7458271949</v>
      </c>
      <c r="G399" s="57">
        <f t="shared" ref="G399:I399" si="386">(SUM(G401))</f>
        <v>21910.7458271949</v>
      </c>
      <c r="H399" s="57">
        <f t="shared" ref="H399" si="387">(SUM(H401))</f>
        <v>22910.7458271949</v>
      </c>
      <c r="I399" s="57">
        <f t="shared" si="386"/>
        <v>22910.7458271949</v>
      </c>
      <c r="J399" s="57">
        <f t="shared" ref="J399" si="388">(SUM(J401))</f>
        <v>12842.32</v>
      </c>
      <c r="K399" s="165">
        <f t="shared" si="384"/>
        <v>56.05369679740523</v>
      </c>
      <c r="L399" s="57">
        <f t="shared" ref="L399:O399" si="389">SUM(L401)</f>
        <v>0</v>
      </c>
      <c r="M399" s="57">
        <f t="shared" si="389"/>
        <v>0</v>
      </c>
      <c r="N399" s="57">
        <f t="shared" si="389"/>
        <v>0</v>
      </c>
      <c r="O399" s="57">
        <f t="shared" si="389"/>
        <v>0</v>
      </c>
    </row>
    <row r="400" spans="1:15" x14ac:dyDescent="0.2">
      <c r="A400" s="58" t="s">
        <v>226</v>
      </c>
      <c r="B400" s="56" t="s">
        <v>209</v>
      </c>
      <c r="C400" s="57">
        <v>0</v>
      </c>
      <c r="D400" s="57">
        <v>0</v>
      </c>
      <c r="E400" s="57">
        <v>0</v>
      </c>
      <c r="F400" s="57">
        <v>0</v>
      </c>
      <c r="G400" s="57">
        <v>0</v>
      </c>
      <c r="H400" s="57">
        <v>0</v>
      </c>
      <c r="I400" s="57">
        <v>0</v>
      </c>
      <c r="J400" s="57">
        <v>0</v>
      </c>
      <c r="K400" s="165">
        <v>0</v>
      </c>
      <c r="L400" s="57"/>
      <c r="M400" s="57"/>
      <c r="N400" s="57"/>
      <c r="O400" s="57"/>
    </row>
    <row r="401" spans="1:15" x14ac:dyDescent="0.2">
      <c r="A401" s="59">
        <v>3</v>
      </c>
      <c r="B401" s="60" t="s">
        <v>21</v>
      </c>
      <c r="C401" s="61">
        <f>(SUM(C402,C410))</f>
        <v>14169.609999999999</v>
      </c>
      <c r="D401" s="61">
        <f t="shared" ref="D401:H401" si="390">(SUM(D402+D409))</f>
        <v>19377.530028535402</v>
      </c>
      <c r="E401" s="61">
        <f t="shared" si="390"/>
        <v>19377.530028535402</v>
      </c>
      <c r="F401" s="61">
        <f t="shared" si="390"/>
        <v>21910.7458271949</v>
      </c>
      <c r="G401" s="61">
        <f t="shared" si="390"/>
        <v>21910.7458271949</v>
      </c>
      <c r="H401" s="61">
        <f t="shared" si="390"/>
        <v>22910.7458271949</v>
      </c>
      <c r="I401" s="61">
        <f t="shared" ref="I401:J401" si="391">(SUM(I402+I409))</f>
        <v>22910.7458271949</v>
      </c>
      <c r="J401" s="61">
        <f t="shared" si="391"/>
        <v>12842.32</v>
      </c>
      <c r="K401" s="165">
        <f t="shared" si="384"/>
        <v>56.05369679740523</v>
      </c>
      <c r="L401" s="61">
        <f t="shared" ref="L401:N401" si="392">SUM(L402+L409)</f>
        <v>0</v>
      </c>
      <c r="M401" s="61">
        <f t="shared" si="392"/>
        <v>0</v>
      </c>
      <c r="N401" s="61">
        <f t="shared" si="392"/>
        <v>0</v>
      </c>
      <c r="O401" s="61">
        <f>SUM(O402+O409)</f>
        <v>0</v>
      </c>
    </row>
    <row r="402" spans="1:15" s="62" customFormat="1" x14ac:dyDescent="0.2">
      <c r="A402" s="59">
        <v>31</v>
      </c>
      <c r="B402" s="60" t="s">
        <v>22</v>
      </c>
      <c r="C402" s="61">
        <f>(SUM(C403,C405,C407))</f>
        <v>13531.46</v>
      </c>
      <c r="D402" s="61">
        <f t="shared" ref="D402:G402" si="393">(SUM(D403+D405+D407))</f>
        <v>18050.301944389143</v>
      </c>
      <c r="E402" s="61">
        <f t="shared" si="393"/>
        <v>18050.301944389143</v>
      </c>
      <c r="F402" s="61">
        <f t="shared" si="393"/>
        <v>20583.5158271949</v>
      </c>
      <c r="G402" s="61">
        <f t="shared" si="393"/>
        <v>20583.5158271949</v>
      </c>
      <c r="H402" s="61">
        <f t="shared" ref="H402" si="394">(SUM(H403+H405+H407))</f>
        <v>21583.5158271949</v>
      </c>
      <c r="I402" s="61">
        <f t="shared" ref="I402:J402" si="395">(SUM(I403+I405+I407))</f>
        <v>21583.5158271949</v>
      </c>
      <c r="J402" s="61">
        <f t="shared" si="395"/>
        <v>12842.32</v>
      </c>
      <c r="K402" s="165">
        <f t="shared" si="384"/>
        <v>59.500593428892955</v>
      </c>
      <c r="L402" s="61">
        <f t="shared" ref="L402:N402" si="396">SUM(L403+L405+L407)</f>
        <v>0</v>
      </c>
      <c r="M402" s="61">
        <f t="shared" si="396"/>
        <v>0</v>
      </c>
      <c r="N402" s="61">
        <f t="shared" si="396"/>
        <v>0</v>
      </c>
      <c r="O402" s="61">
        <f>SUM(O403+O405+O407)</f>
        <v>0</v>
      </c>
    </row>
    <row r="403" spans="1:15" s="62" customFormat="1" x14ac:dyDescent="0.2">
      <c r="A403" s="59">
        <v>311</v>
      </c>
      <c r="B403" s="60" t="s">
        <v>187</v>
      </c>
      <c r="C403" s="61">
        <f t="shared" ref="C403:J403" si="397">(SUM(C404))</f>
        <v>10281.709999999999</v>
      </c>
      <c r="D403" s="61">
        <f t="shared" si="397"/>
        <v>14466.786117194239</v>
      </c>
      <c r="E403" s="61">
        <f t="shared" si="397"/>
        <v>14466.786117194239</v>
      </c>
      <c r="F403" s="61">
        <f t="shared" si="397"/>
        <v>17000</v>
      </c>
      <c r="G403" s="61">
        <f t="shared" si="397"/>
        <v>17000</v>
      </c>
      <c r="H403" s="61">
        <f t="shared" si="397"/>
        <v>18000</v>
      </c>
      <c r="I403" s="61">
        <f t="shared" si="397"/>
        <v>18000</v>
      </c>
      <c r="J403" s="61">
        <f t="shared" si="397"/>
        <v>10680.1</v>
      </c>
      <c r="K403" s="165">
        <f t="shared" si="384"/>
        <v>59.333888888888886</v>
      </c>
      <c r="L403" s="61">
        <f t="shared" ref="L403:O403" si="398">SUM(L404)</f>
        <v>0</v>
      </c>
      <c r="M403" s="61">
        <f t="shared" si="398"/>
        <v>0</v>
      </c>
      <c r="N403" s="61">
        <f t="shared" si="398"/>
        <v>0</v>
      </c>
      <c r="O403" s="61">
        <f t="shared" si="398"/>
        <v>0</v>
      </c>
    </row>
    <row r="404" spans="1:15" s="62" customFormat="1" x14ac:dyDescent="0.2">
      <c r="A404" s="63">
        <v>3111</v>
      </c>
      <c r="B404" s="64" t="s">
        <v>77</v>
      </c>
      <c r="C404" s="187">
        <v>10281.709999999999</v>
      </c>
      <c r="D404" s="65">
        <v>14466.786117194239</v>
      </c>
      <c r="E404" s="65">
        <v>14466.786117194239</v>
      </c>
      <c r="F404" s="65">
        <v>17000</v>
      </c>
      <c r="G404" s="65">
        <v>17000</v>
      </c>
      <c r="H404" s="65">
        <v>18000</v>
      </c>
      <c r="I404" s="65">
        <v>18000</v>
      </c>
      <c r="J404" s="65">
        <v>10680.1</v>
      </c>
      <c r="K404" s="165">
        <f t="shared" si="384"/>
        <v>59.333888888888886</v>
      </c>
      <c r="L404" s="65">
        <v>0</v>
      </c>
      <c r="M404" s="65"/>
      <c r="N404" s="65"/>
      <c r="O404" s="65"/>
    </row>
    <row r="405" spans="1:15" x14ac:dyDescent="0.2">
      <c r="A405" s="59">
        <v>312</v>
      </c>
      <c r="B405" s="60" t="s">
        <v>82</v>
      </c>
      <c r="C405" s="61">
        <v>0</v>
      </c>
      <c r="D405" s="61">
        <f t="shared" ref="D405:J405" si="399">(SUM(D406))</f>
        <v>929.05965890238235</v>
      </c>
      <c r="E405" s="61">
        <f t="shared" si="399"/>
        <v>929.05965890238235</v>
      </c>
      <c r="F405" s="61">
        <f t="shared" si="399"/>
        <v>929.05965890238235</v>
      </c>
      <c r="G405" s="61">
        <f t="shared" si="399"/>
        <v>929.05965890238235</v>
      </c>
      <c r="H405" s="61">
        <f t="shared" si="399"/>
        <v>929.05965890238235</v>
      </c>
      <c r="I405" s="61">
        <f t="shared" si="399"/>
        <v>929.05965890238235</v>
      </c>
      <c r="J405" s="61">
        <f t="shared" si="399"/>
        <v>400</v>
      </c>
      <c r="K405" s="165">
        <f t="shared" si="384"/>
        <v>43.054285714285719</v>
      </c>
      <c r="L405" s="61">
        <f t="shared" ref="L405:O405" si="400">SUM(L406)</f>
        <v>0</v>
      </c>
      <c r="M405" s="61">
        <f t="shared" si="400"/>
        <v>0</v>
      </c>
      <c r="N405" s="61">
        <f t="shared" si="400"/>
        <v>0</v>
      </c>
      <c r="O405" s="61">
        <f t="shared" si="400"/>
        <v>0</v>
      </c>
    </row>
    <row r="406" spans="1:15" x14ac:dyDescent="0.2">
      <c r="A406" s="63">
        <v>3121</v>
      </c>
      <c r="B406" s="64" t="s">
        <v>82</v>
      </c>
      <c r="C406" s="187">
        <v>0</v>
      </c>
      <c r="D406" s="65">
        <v>929.05965890238235</v>
      </c>
      <c r="E406" s="65">
        <v>929.05965890238235</v>
      </c>
      <c r="F406" s="65">
        <v>929.05965890238235</v>
      </c>
      <c r="G406" s="65">
        <v>929.05965890238235</v>
      </c>
      <c r="H406" s="65">
        <v>929.05965890238235</v>
      </c>
      <c r="I406" s="65">
        <v>929.05965890238235</v>
      </c>
      <c r="J406" s="65">
        <v>400</v>
      </c>
      <c r="K406" s="165">
        <f t="shared" si="384"/>
        <v>43.054285714285719</v>
      </c>
      <c r="L406" s="65">
        <v>0</v>
      </c>
      <c r="M406" s="65"/>
      <c r="N406" s="65"/>
      <c r="O406" s="65"/>
    </row>
    <row r="407" spans="1:15" x14ac:dyDescent="0.2">
      <c r="A407" s="59">
        <v>313</v>
      </c>
      <c r="B407" s="60" t="s">
        <v>83</v>
      </c>
      <c r="C407" s="61">
        <f>(SUM(C408))</f>
        <v>3249.75</v>
      </c>
      <c r="D407" s="61">
        <v>2654.4561682925209</v>
      </c>
      <c r="E407" s="61">
        <f t="shared" ref="E407:J407" si="401">(SUM(E408))</f>
        <v>2654.4561682925209</v>
      </c>
      <c r="F407" s="61">
        <f t="shared" si="401"/>
        <v>2654.4561682925209</v>
      </c>
      <c r="G407" s="61">
        <f t="shared" si="401"/>
        <v>2654.4561682925209</v>
      </c>
      <c r="H407" s="61">
        <f t="shared" si="401"/>
        <v>2654.4561682925209</v>
      </c>
      <c r="I407" s="61">
        <f t="shared" si="401"/>
        <v>2654.4561682925209</v>
      </c>
      <c r="J407" s="61">
        <f t="shared" si="401"/>
        <v>1762.22</v>
      </c>
      <c r="K407" s="165">
        <f t="shared" si="384"/>
        <v>66.387232950000012</v>
      </c>
      <c r="L407" s="61">
        <f t="shared" ref="L407:O407" si="402">SUM(L408)</f>
        <v>0</v>
      </c>
      <c r="M407" s="61">
        <f t="shared" si="402"/>
        <v>0</v>
      </c>
      <c r="N407" s="61">
        <f t="shared" si="402"/>
        <v>0</v>
      </c>
      <c r="O407" s="61">
        <f t="shared" si="402"/>
        <v>0</v>
      </c>
    </row>
    <row r="408" spans="1:15" ht="25.5" x14ac:dyDescent="0.2">
      <c r="A408" s="63">
        <v>3132</v>
      </c>
      <c r="B408" s="64" t="s">
        <v>188</v>
      </c>
      <c r="C408" s="187">
        <v>3249.75</v>
      </c>
      <c r="D408" s="65">
        <v>2654.4561682925209</v>
      </c>
      <c r="E408" s="65">
        <v>2654.4561682925209</v>
      </c>
      <c r="F408" s="65">
        <v>2654.4561682925209</v>
      </c>
      <c r="G408" s="65">
        <v>2654.4561682925209</v>
      </c>
      <c r="H408" s="65">
        <v>2654.4561682925209</v>
      </c>
      <c r="I408" s="65">
        <v>2654.4561682925209</v>
      </c>
      <c r="J408" s="65">
        <v>1762.22</v>
      </c>
      <c r="K408" s="165">
        <f t="shared" si="384"/>
        <v>66.387232950000012</v>
      </c>
      <c r="L408" s="65">
        <v>0</v>
      </c>
      <c r="M408" s="65"/>
      <c r="N408" s="65"/>
      <c r="O408" s="65"/>
    </row>
    <row r="409" spans="1:15" x14ac:dyDescent="0.2">
      <c r="A409" s="59">
        <v>32</v>
      </c>
      <c r="B409" s="60" t="s">
        <v>29</v>
      </c>
      <c r="C409" s="61">
        <v>0</v>
      </c>
      <c r="D409" s="61">
        <f t="shared" ref="D409:H409" si="403">(SUM(D410+D414+D418))</f>
        <v>1327.2280841462605</v>
      </c>
      <c r="E409" s="61">
        <f t="shared" si="403"/>
        <v>1327.2280841462605</v>
      </c>
      <c r="F409" s="61">
        <f t="shared" si="403"/>
        <v>1327.23</v>
      </c>
      <c r="G409" s="61">
        <f t="shared" si="403"/>
        <v>1327.23</v>
      </c>
      <c r="H409" s="61">
        <f t="shared" si="403"/>
        <v>1327.23</v>
      </c>
      <c r="I409" s="61">
        <f t="shared" ref="I409:J409" si="404">(SUM(I410+I414+I418))</f>
        <v>1327.23</v>
      </c>
      <c r="J409" s="61">
        <f t="shared" si="404"/>
        <v>0</v>
      </c>
      <c r="K409" s="165">
        <f t="shared" si="384"/>
        <v>0</v>
      </c>
      <c r="L409" s="61">
        <f t="shared" ref="L409:N409" si="405">SUM(L410+L414+L418)</f>
        <v>0</v>
      </c>
      <c r="M409" s="61">
        <f t="shared" si="405"/>
        <v>0</v>
      </c>
      <c r="N409" s="61">
        <f t="shared" si="405"/>
        <v>0</v>
      </c>
      <c r="O409" s="61">
        <f>SUM(O410+O414+O418)</f>
        <v>0</v>
      </c>
    </row>
    <row r="410" spans="1:15" x14ac:dyDescent="0.2">
      <c r="A410" s="59">
        <v>321</v>
      </c>
      <c r="B410" s="60" t="s">
        <v>85</v>
      </c>
      <c r="C410" s="61">
        <f t="shared" ref="C410:G410" si="406">(SUM(C412))</f>
        <v>638.15</v>
      </c>
      <c r="D410" s="61">
        <f t="shared" si="406"/>
        <v>1327.2280841462605</v>
      </c>
      <c r="E410" s="61">
        <f t="shared" si="406"/>
        <v>1327.2280841462605</v>
      </c>
      <c r="F410" s="61">
        <f t="shared" si="406"/>
        <v>1327.23</v>
      </c>
      <c r="G410" s="61">
        <f t="shared" si="406"/>
        <v>1327.23</v>
      </c>
      <c r="H410" s="61">
        <f t="shared" ref="H410" si="407">(SUM(H412))</f>
        <v>1327.23</v>
      </c>
      <c r="I410" s="61">
        <f t="shared" ref="I410" si="408">(SUM(I412))</f>
        <v>1327.23</v>
      </c>
      <c r="J410" s="61">
        <v>0</v>
      </c>
      <c r="K410" s="165">
        <f t="shared" si="384"/>
        <v>0</v>
      </c>
      <c r="L410" s="61">
        <f t="shared" ref="L410:O410" si="409">SUM(L412)</f>
        <v>0</v>
      </c>
      <c r="M410" s="61">
        <f t="shared" si="409"/>
        <v>0</v>
      </c>
      <c r="N410" s="61">
        <f t="shared" si="409"/>
        <v>0</v>
      </c>
      <c r="O410" s="61">
        <f t="shared" si="409"/>
        <v>0</v>
      </c>
    </row>
    <row r="411" spans="1:15" x14ac:dyDescent="0.2">
      <c r="A411" s="63">
        <v>3211</v>
      </c>
      <c r="B411" s="64" t="s">
        <v>86</v>
      </c>
      <c r="C411" s="65">
        <f>(D411+E411+J411+K411+L411+M411+N411+O411)</f>
        <v>0</v>
      </c>
      <c r="D411" s="65">
        <v>0</v>
      </c>
      <c r="E411" s="65">
        <v>0</v>
      </c>
      <c r="F411" s="65">
        <v>0</v>
      </c>
      <c r="G411" s="65">
        <v>0</v>
      </c>
      <c r="H411" s="65">
        <v>0</v>
      </c>
      <c r="I411" s="65">
        <v>0</v>
      </c>
      <c r="J411" s="65">
        <v>0</v>
      </c>
      <c r="K411" s="165">
        <v>0</v>
      </c>
      <c r="L411" s="65"/>
      <c r="M411" s="65"/>
      <c r="N411" s="65"/>
      <c r="O411" s="65"/>
    </row>
    <row r="412" spans="1:15" ht="25.5" x14ac:dyDescent="0.2">
      <c r="A412" s="63">
        <v>3212</v>
      </c>
      <c r="B412" s="64" t="s">
        <v>189</v>
      </c>
      <c r="C412" s="187">
        <v>638.15</v>
      </c>
      <c r="D412" s="65">
        <v>1327.2280841462605</v>
      </c>
      <c r="E412" s="65">
        <v>1327.2280841462605</v>
      </c>
      <c r="F412" s="65">
        <v>1327.23</v>
      </c>
      <c r="G412" s="65">
        <v>1327.23</v>
      </c>
      <c r="H412" s="65">
        <v>1327.23</v>
      </c>
      <c r="I412" s="65">
        <v>1327.23</v>
      </c>
      <c r="J412" s="65">
        <v>361.57</v>
      </c>
      <c r="K412" s="165">
        <f t="shared" si="384"/>
        <v>27.242452325520066</v>
      </c>
      <c r="L412" s="65">
        <v>0</v>
      </c>
      <c r="M412" s="65"/>
      <c r="N412" s="65"/>
      <c r="O412" s="65"/>
    </row>
    <row r="413" spans="1:15" x14ac:dyDescent="0.2">
      <c r="A413" s="63">
        <v>3214</v>
      </c>
      <c r="B413" s="64" t="s">
        <v>140</v>
      </c>
      <c r="C413" s="65">
        <f t="shared" ref="C413:C420" si="410">(D413+E413+J413+K413+L413+M413+N413+O413)</f>
        <v>0</v>
      </c>
      <c r="D413" s="65">
        <v>0</v>
      </c>
      <c r="E413" s="65">
        <v>0</v>
      </c>
      <c r="F413" s="65">
        <v>0</v>
      </c>
      <c r="G413" s="65">
        <v>0</v>
      </c>
      <c r="H413" s="65">
        <v>0</v>
      </c>
      <c r="I413" s="65">
        <v>0</v>
      </c>
      <c r="J413" s="65">
        <v>0</v>
      </c>
      <c r="K413" s="165">
        <v>0</v>
      </c>
      <c r="L413" s="65"/>
      <c r="M413" s="65"/>
      <c r="N413" s="65"/>
      <c r="O413" s="65"/>
    </row>
    <row r="414" spans="1:15" x14ac:dyDescent="0.2">
      <c r="A414" s="59">
        <v>322</v>
      </c>
      <c r="B414" s="60" t="s">
        <v>141</v>
      </c>
      <c r="C414" s="61">
        <f t="shared" si="410"/>
        <v>0</v>
      </c>
      <c r="D414" s="61">
        <f t="shared" ref="D414:G414" si="411">(SUM(D415+D416))</f>
        <v>0</v>
      </c>
      <c r="E414" s="61">
        <f t="shared" si="411"/>
        <v>0</v>
      </c>
      <c r="F414" s="61">
        <f t="shared" si="411"/>
        <v>0</v>
      </c>
      <c r="G414" s="61">
        <f t="shared" si="411"/>
        <v>0</v>
      </c>
      <c r="H414" s="61">
        <f t="shared" ref="H414" si="412">(SUM(H415+H416))</f>
        <v>0</v>
      </c>
      <c r="I414" s="61">
        <f t="shared" ref="I414:J414" si="413">(SUM(I415+I416))</f>
        <v>0</v>
      </c>
      <c r="J414" s="61">
        <f t="shared" si="413"/>
        <v>0</v>
      </c>
      <c r="K414" s="165">
        <v>0</v>
      </c>
      <c r="L414" s="61">
        <f t="shared" ref="L414:N414" si="414">SUM(L415+L416)</f>
        <v>0</v>
      </c>
      <c r="M414" s="61">
        <f t="shared" si="414"/>
        <v>0</v>
      </c>
      <c r="N414" s="61">
        <f t="shared" si="414"/>
        <v>0</v>
      </c>
      <c r="O414" s="61">
        <f>SUM(O415+O416)</f>
        <v>0</v>
      </c>
    </row>
    <row r="415" spans="1:15" ht="25.5" x14ac:dyDescent="0.2">
      <c r="A415" s="63">
        <v>3221</v>
      </c>
      <c r="B415" s="64" t="s">
        <v>236</v>
      </c>
      <c r="C415" s="65">
        <f t="shared" si="410"/>
        <v>0</v>
      </c>
      <c r="D415" s="65">
        <v>0</v>
      </c>
      <c r="E415" s="65">
        <v>0</v>
      </c>
      <c r="F415" s="65">
        <v>0</v>
      </c>
      <c r="G415" s="65">
        <v>0</v>
      </c>
      <c r="H415" s="65">
        <v>0</v>
      </c>
      <c r="I415" s="65">
        <v>0</v>
      </c>
      <c r="J415" s="65">
        <v>0</v>
      </c>
      <c r="K415" s="165">
        <v>0</v>
      </c>
      <c r="L415" s="65"/>
      <c r="M415" s="65"/>
      <c r="N415" s="65"/>
      <c r="O415" s="65"/>
    </row>
    <row r="416" spans="1:15" x14ac:dyDescent="0.2">
      <c r="A416" s="63">
        <v>3222</v>
      </c>
      <c r="B416" s="64" t="s">
        <v>91</v>
      </c>
      <c r="C416" s="65">
        <f t="shared" si="410"/>
        <v>0</v>
      </c>
      <c r="D416" s="65">
        <v>0</v>
      </c>
      <c r="E416" s="65">
        <v>0</v>
      </c>
      <c r="F416" s="65">
        <v>0</v>
      </c>
      <c r="G416" s="65">
        <v>0</v>
      </c>
      <c r="H416" s="65">
        <v>0</v>
      </c>
      <c r="I416" s="65">
        <v>0</v>
      </c>
      <c r="J416" s="65">
        <v>0</v>
      </c>
      <c r="K416" s="165">
        <v>0</v>
      </c>
      <c r="L416" s="65"/>
      <c r="M416" s="65"/>
      <c r="N416" s="65"/>
      <c r="O416" s="65"/>
    </row>
    <row r="417" spans="1:15" x14ac:dyDescent="0.2">
      <c r="A417" s="63">
        <v>3225</v>
      </c>
      <c r="B417" s="64" t="s">
        <v>176</v>
      </c>
      <c r="C417" s="65">
        <f t="shared" si="410"/>
        <v>0</v>
      </c>
      <c r="D417" s="65">
        <v>0</v>
      </c>
      <c r="E417" s="65">
        <v>0</v>
      </c>
      <c r="F417" s="65">
        <v>0</v>
      </c>
      <c r="G417" s="65">
        <v>0</v>
      </c>
      <c r="H417" s="65">
        <v>0</v>
      </c>
      <c r="I417" s="65">
        <v>0</v>
      </c>
      <c r="J417" s="65">
        <v>0</v>
      </c>
      <c r="K417" s="165">
        <v>0</v>
      </c>
      <c r="L417" s="65"/>
      <c r="M417" s="65"/>
      <c r="N417" s="65"/>
      <c r="O417" s="65"/>
    </row>
    <row r="418" spans="1:15" x14ac:dyDescent="0.2">
      <c r="A418" s="59">
        <v>323</v>
      </c>
      <c r="B418" s="60" t="s">
        <v>96</v>
      </c>
      <c r="C418" s="61">
        <f t="shared" si="410"/>
        <v>0</v>
      </c>
      <c r="D418" s="61">
        <f t="shared" ref="D418:H418" si="415">(SUM(D419+D420))</f>
        <v>0</v>
      </c>
      <c r="E418" s="61">
        <f t="shared" si="415"/>
        <v>0</v>
      </c>
      <c r="F418" s="61">
        <f t="shared" si="415"/>
        <v>0</v>
      </c>
      <c r="G418" s="61">
        <f t="shared" si="415"/>
        <v>0</v>
      </c>
      <c r="H418" s="61">
        <f t="shared" si="415"/>
        <v>0</v>
      </c>
      <c r="I418" s="61">
        <f t="shared" ref="I418:J418" si="416">(SUM(I419+I420))</f>
        <v>0</v>
      </c>
      <c r="J418" s="61">
        <f t="shared" si="416"/>
        <v>0</v>
      </c>
      <c r="K418" s="165">
        <v>0</v>
      </c>
      <c r="L418" s="61">
        <f t="shared" ref="L418:N418" si="417">SUM(L419+L420)</f>
        <v>0</v>
      </c>
      <c r="M418" s="61">
        <f t="shared" si="417"/>
        <v>0</v>
      </c>
      <c r="N418" s="61">
        <f t="shared" si="417"/>
        <v>0</v>
      </c>
      <c r="O418" s="61">
        <f>SUM(O419+O420)</f>
        <v>0</v>
      </c>
    </row>
    <row r="419" spans="1:15" x14ac:dyDescent="0.2">
      <c r="A419" s="63">
        <v>3236</v>
      </c>
      <c r="B419" s="64" t="s">
        <v>149</v>
      </c>
      <c r="C419" s="65">
        <f t="shared" si="410"/>
        <v>0</v>
      </c>
      <c r="D419" s="65">
        <v>0</v>
      </c>
      <c r="E419" s="65">
        <v>0</v>
      </c>
      <c r="F419" s="65">
        <v>0</v>
      </c>
      <c r="G419" s="65">
        <v>0</v>
      </c>
      <c r="H419" s="65">
        <v>0</v>
      </c>
      <c r="I419" s="65">
        <v>0</v>
      </c>
      <c r="J419" s="65">
        <v>0</v>
      </c>
      <c r="K419" s="165">
        <v>0</v>
      </c>
      <c r="L419" s="65"/>
      <c r="M419" s="65"/>
      <c r="N419" s="65"/>
      <c r="O419" s="65"/>
    </row>
    <row r="420" spans="1:15" x14ac:dyDescent="0.2">
      <c r="A420" s="63">
        <v>3237</v>
      </c>
      <c r="B420" s="64" t="s">
        <v>150</v>
      </c>
      <c r="C420" s="65">
        <f t="shared" si="410"/>
        <v>0</v>
      </c>
      <c r="D420" s="65">
        <v>0</v>
      </c>
      <c r="E420" s="65">
        <v>0</v>
      </c>
      <c r="F420" s="65">
        <v>0</v>
      </c>
      <c r="G420" s="65">
        <v>0</v>
      </c>
      <c r="H420" s="65">
        <v>0</v>
      </c>
      <c r="I420" s="65">
        <v>0</v>
      </c>
      <c r="J420" s="65">
        <v>0</v>
      </c>
      <c r="K420" s="165">
        <v>0</v>
      </c>
      <c r="L420" s="65">
        <v>0</v>
      </c>
      <c r="M420" s="65"/>
      <c r="N420" s="65"/>
      <c r="O420" s="65"/>
    </row>
    <row r="421" spans="1:15" ht="51" x14ac:dyDescent="0.2">
      <c r="A421" s="55" t="s">
        <v>237</v>
      </c>
      <c r="B421" s="56" t="s">
        <v>238</v>
      </c>
      <c r="C421" s="57">
        <f t="shared" ref="C421:F421" si="418">(SUM(C423))</f>
        <v>13743.24</v>
      </c>
      <c r="D421" s="57">
        <f t="shared" si="418"/>
        <v>7299.7544628044325</v>
      </c>
      <c r="E421" s="57">
        <f t="shared" si="418"/>
        <v>7299.7544628044325</v>
      </c>
      <c r="F421" s="57">
        <f t="shared" si="418"/>
        <v>7299.7544628044325</v>
      </c>
      <c r="G421" s="57">
        <f t="shared" ref="G421:I421" si="419">(SUM(G423))</f>
        <v>7299.7544628044325</v>
      </c>
      <c r="H421" s="57">
        <f t="shared" ref="H421" si="420">(SUM(H423))</f>
        <v>15000</v>
      </c>
      <c r="I421" s="57">
        <f t="shared" si="419"/>
        <v>15000</v>
      </c>
      <c r="J421" s="57">
        <f t="shared" ref="J421" si="421">(SUM(J423))</f>
        <v>3826</v>
      </c>
      <c r="K421" s="165">
        <f t="shared" si="384"/>
        <v>25.506666666666668</v>
      </c>
      <c r="L421" s="57">
        <f t="shared" ref="L421:O421" si="422">SUM(L423)</f>
        <v>0</v>
      </c>
      <c r="M421" s="57">
        <f t="shared" si="422"/>
        <v>0</v>
      </c>
      <c r="N421" s="57">
        <f t="shared" si="422"/>
        <v>0</v>
      </c>
      <c r="O421" s="57">
        <f t="shared" si="422"/>
        <v>0</v>
      </c>
    </row>
    <row r="422" spans="1:15" ht="25.5" x14ac:dyDescent="0.2">
      <c r="A422" s="58" t="s">
        <v>233</v>
      </c>
      <c r="B422" s="56" t="s">
        <v>222</v>
      </c>
      <c r="C422" s="57">
        <v>0</v>
      </c>
      <c r="D422" s="57">
        <v>0</v>
      </c>
      <c r="E422" s="57">
        <v>0</v>
      </c>
      <c r="F422" s="57">
        <v>0</v>
      </c>
      <c r="G422" s="57">
        <v>0</v>
      </c>
      <c r="H422" s="57">
        <v>0</v>
      </c>
      <c r="I422" s="57">
        <v>0</v>
      </c>
      <c r="J422" s="57">
        <v>0</v>
      </c>
      <c r="K422" s="165">
        <v>0</v>
      </c>
      <c r="L422" s="57"/>
      <c r="M422" s="57"/>
      <c r="N422" s="57"/>
      <c r="O422" s="57"/>
    </row>
    <row r="423" spans="1:15" x14ac:dyDescent="0.2">
      <c r="A423" s="59">
        <v>3</v>
      </c>
      <c r="B423" s="60" t="s">
        <v>21</v>
      </c>
      <c r="C423" s="61">
        <f t="shared" ref="C423:J424" si="423">(SUM(C424))</f>
        <v>13743.24</v>
      </c>
      <c r="D423" s="61">
        <f t="shared" si="423"/>
        <v>7299.7544628044325</v>
      </c>
      <c r="E423" s="61">
        <f t="shared" si="423"/>
        <v>7299.7544628044325</v>
      </c>
      <c r="F423" s="61">
        <f t="shared" si="423"/>
        <v>7299.7544628044325</v>
      </c>
      <c r="G423" s="61">
        <f t="shared" si="423"/>
        <v>7299.7544628044325</v>
      </c>
      <c r="H423" s="61">
        <f t="shared" si="423"/>
        <v>15000</v>
      </c>
      <c r="I423" s="61">
        <f t="shared" si="423"/>
        <v>15000</v>
      </c>
      <c r="J423" s="61">
        <f t="shared" si="423"/>
        <v>3826</v>
      </c>
      <c r="K423" s="165">
        <f t="shared" si="384"/>
        <v>25.506666666666668</v>
      </c>
      <c r="L423" s="61">
        <f t="shared" ref="L423:O425" si="424">SUM(L424)</f>
        <v>0</v>
      </c>
      <c r="M423" s="61">
        <f t="shared" si="424"/>
        <v>0</v>
      </c>
      <c r="N423" s="61">
        <f t="shared" si="424"/>
        <v>0</v>
      </c>
      <c r="O423" s="61">
        <f t="shared" si="424"/>
        <v>0</v>
      </c>
    </row>
    <row r="424" spans="1:15" x14ac:dyDescent="0.2">
      <c r="A424" s="59">
        <v>32</v>
      </c>
      <c r="B424" s="60" t="s">
        <v>29</v>
      </c>
      <c r="C424" s="61">
        <f t="shared" si="423"/>
        <v>13743.24</v>
      </c>
      <c r="D424" s="61">
        <f t="shared" si="423"/>
        <v>7299.7544628044325</v>
      </c>
      <c r="E424" s="61">
        <f t="shared" si="423"/>
        <v>7299.7544628044325</v>
      </c>
      <c r="F424" s="61">
        <f t="shared" si="423"/>
        <v>7299.7544628044325</v>
      </c>
      <c r="G424" s="61">
        <f t="shared" si="423"/>
        <v>7299.7544628044325</v>
      </c>
      <c r="H424" s="61">
        <f t="shared" si="423"/>
        <v>15000</v>
      </c>
      <c r="I424" s="61">
        <f t="shared" si="423"/>
        <v>15000</v>
      </c>
      <c r="J424" s="61">
        <f t="shared" si="423"/>
        <v>3826</v>
      </c>
      <c r="K424" s="165">
        <f t="shared" si="384"/>
        <v>25.506666666666668</v>
      </c>
      <c r="L424" s="61">
        <f t="shared" si="424"/>
        <v>0</v>
      </c>
      <c r="M424" s="61">
        <f t="shared" si="424"/>
        <v>0</v>
      </c>
      <c r="N424" s="61">
        <f t="shared" si="424"/>
        <v>0</v>
      </c>
      <c r="O424" s="61">
        <f t="shared" si="424"/>
        <v>0</v>
      </c>
    </row>
    <row r="425" spans="1:15" x14ac:dyDescent="0.2">
      <c r="A425" s="59">
        <v>323</v>
      </c>
      <c r="B425" s="60" t="s">
        <v>96</v>
      </c>
      <c r="C425" s="61">
        <f t="shared" ref="C425:J425" si="425">(SUM(C426))</f>
        <v>13743.24</v>
      </c>
      <c r="D425" s="61">
        <f t="shared" si="425"/>
        <v>7299.7544628044325</v>
      </c>
      <c r="E425" s="61">
        <f t="shared" si="425"/>
        <v>7299.7544628044325</v>
      </c>
      <c r="F425" s="61">
        <f t="shared" si="425"/>
        <v>7299.7544628044325</v>
      </c>
      <c r="G425" s="61">
        <f t="shared" si="425"/>
        <v>7299.7544628044325</v>
      </c>
      <c r="H425" s="61">
        <f t="shared" si="425"/>
        <v>15000</v>
      </c>
      <c r="I425" s="61">
        <f t="shared" si="425"/>
        <v>15000</v>
      </c>
      <c r="J425" s="61">
        <f t="shared" si="425"/>
        <v>3826</v>
      </c>
      <c r="K425" s="165">
        <f t="shared" si="384"/>
        <v>25.506666666666668</v>
      </c>
      <c r="L425" s="61">
        <f t="shared" si="424"/>
        <v>0</v>
      </c>
      <c r="M425" s="61">
        <f t="shared" si="424"/>
        <v>0</v>
      </c>
      <c r="N425" s="61">
        <f t="shared" si="424"/>
        <v>0</v>
      </c>
      <c r="O425" s="61"/>
    </row>
    <row r="426" spans="1:15" x14ac:dyDescent="0.2">
      <c r="A426" s="63">
        <v>3239</v>
      </c>
      <c r="B426" s="64" t="s">
        <v>105</v>
      </c>
      <c r="C426" s="65">
        <v>13743.24</v>
      </c>
      <c r="D426" s="65">
        <v>7299.7544628044325</v>
      </c>
      <c r="E426" s="65">
        <v>7299.7544628044325</v>
      </c>
      <c r="F426" s="65">
        <v>7299.7544628044325</v>
      </c>
      <c r="G426" s="65">
        <v>7299.7544628044325</v>
      </c>
      <c r="H426" s="65">
        <v>15000</v>
      </c>
      <c r="I426" s="65">
        <v>15000</v>
      </c>
      <c r="J426" s="65">
        <v>3826</v>
      </c>
      <c r="K426" s="165">
        <f t="shared" si="384"/>
        <v>25.506666666666668</v>
      </c>
      <c r="L426" s="65"/>
      <c r="M426" s="65"/>
      <c r="N426" s="65"/>
      <c r="O426" s="65"/>
    </row>
    <row r="427" spans="1:15" ht="51" x14ac:dyDescent="0.2">
      <c r="A427" s="55" t="s">
        <v>241</v>
      </c>
      <c r="B427" s="56" t="s">
        <v>242</v>
      </c>
      <c r="C427" s="83">
        <f t="shared" ref="C427:F427" si="426">(C429)</f>
        <v>9793.9500000000007</v>
      </c>
      <c r="D427" s="57">
        <f t="shared" si="426"/>
        <v>15926.737009755127</v>
      </c>
      <c r="E427" s="57">
        <f t="shared" si="426"/>
        <v>15926.737009755127</v>
      </c>
      <c r="F427" s="57">
        <f t="shared" si="426"/>
        <v>15926.737009755127</v>
      </c>
      <c r="G427" s="57">
        <f t="shared" ref="G427:I427" si="427">(G429)</f>
        <v>15926.737009755127</v>
      </c>
      <c r="H427" s="57">
        <f t="shared" ref="H427" si="428">(H429)</f>
        <v>15926.737009755127</v>
      </c>
      <c r="I427" s="57">
        <f t="shared" si="427"/>
        <v>15926.737009755127</v>
      </c>
      <c r="J427" s="57">
        <f t="shared" ref="J427" si="429">(J429)</f>
        <v>0</v>
      </c>
      <c r="K427" s="165">
        <f t="shared" si="384"/>
        <v>0</v>
      </c>
      <c r="L427" s="57">
        <f t="shared" ref="L427:O427" si="430">L429</f>
        <v>0</v>
      </c>
      <c r="M427" s="57">
        <f t="shared" si="430"/>
        <v>0</v>
      </c>
      <c r="N427" s="57">
        <f t="shared" si="430"/>
        <v>0</v>
      </c>
      <c r="O427" s="57">
        <f t="shared" si="430"/>
        <v>0</v>
      </c>
    </row>
    <row r="428" spans="1:15" x14ac:dyDescent="0.2">
      <c r="A428" s="84" t="s">
        <v>226</v>
      </c>
      <c r="B428" s="56" t="s">
        <v>209</v>
      </c>
      <c r="C428" s="57">
        <v>0</v>
      </c>
      <c r="D428" s="57">
        <v>0</v>
      </c>
      <c r="E428" s="57">
        <v>0</v>
      </c>
      <c r="F428" s="57">
        <v>0</v>
      </c>
      <c r="G428" s="57">
        <v>0</v>
      </c>
      <c r="H428" s="57">
        <v>0</v>
      </c>
      <c r="I428" s="57">
        <v>0</v>
      </c>
      <c r="J428" s="57">
        <v>0</v>
      </c>
      <c r="K428" s="165">
        <v>0</v>
      </c>
      <c r="L428" s="57"/>
      <c r="M428" s="57"/>
      <c r="N428" s="57"/>
      <c r="O428" s="57"/>
    </row>
    <row r="429" spans="1:15" x14ac:dyDescent="0.2">
      <c r="A429" s="108" t="s">
        <v>239</v>
      </c>
      <c r="B429" s="102" t="s">
        <v>21</v>
      </c>
      <c r="C429" s="61">
        <f>(SUM(C430,C434))</f>
        <v>9793.9500000000007</v>
      </c>
      <c r="D429" s="103">
        <f t="shared" ref="D429:H429" si="431">(D430+D433)</f>
        <v>15926.737009755127</v>
      </c>
      <c r="E429" s="103">
        <f t="shared" si="431"/>
        <v>15926.737009755127</v>
      </c>
      <c r="F429" s="103">
        <f t="shared" si="431"/>
        <v>15926.737009755127</v>
      </c>
      <c r="G429" s="103">
        <f t="shared" si="431"/>
        <v>15926.737009755127</v>
      </c>
      <c r="H429" s="103">
        <f t="shared" si="431"/>
        <v>15926.737009755127</v>
      </c>
      <c r="I429" s="103">
        <f t="shared" ref="I429:J429" si="432">(I430+I433)</f>
        <v>15926.737009755127</v>
      </c>
      <c r="J429" s="103">
        <f t="shared" si="432"/>
        <v>0</v>
      </c>
      <c r="K429" s="165">
        <f t="shared" si="384"/>
        <v>0</v>
      </c>
      <c r="L429" s="103">
        <f t="shared" ref="L429:O429" si="433">L430+L433</f>
        <v>0</v>
      </c>
      <c r="M429" s="103">
        <f t="shared" si="433"/>
        <v>0</v>
      </c>
      <c r="N429" s="103">
        <f t="shared" si="433"/>
        <v>0</v>
      </c>
      <c r="O429" s="103">
        <f t="shared" si="433"/>
        <v>0</v>
      </c>
    </row>
    <row r="430" spans="1:15" x14ac:dyDescent="0.2">
      <c r="A430" s="109" t="s">
        <v>243</v>
      </c>
      <c r="B430" s="105" t="s">
        <v>22</v>
      </c>
      <c r="C430" s="61">
        <f>(SUM(C431))</f>
        <v>9413.7900000000009</v>
      </c>
      <c r="D430" s="103">
        <f t="shared" ref="C430:J431" si="434">(D431)</f>
        <v>13272.280841462605</v>
      </c>
      <c r="E430" s="103">
        <f t="shared" si="434"/>
        <v>13272.280841462605</v>
      </c>
      <c r="F430" s="103">
        <f t="shared" si="434"/>
        <v>13272.280841462605</v>
      </c>
      <c r="G430" s="103">
        <f t="shared" si="434"/>
        <v>13272.280841462605</v>
      </c>
      <c r="H430" s="103">
        <f t="shared" si="434"/>
        <v>13272.280841462605</v>
      </c>
      <c r="I430" s="103">
        <f t="shared" si="434"/>
        <v>13272.280841462605</v>
      </c>
      <c r="J430" s="103">
        <f t="shared" si="434"/>
        <v>0</v>
      </c>
      <c r="K430" s="165">
        <f t="shared" si="384"/>
        <v>0</v>
      </c>
      <c r="L430" s="103">
        <f t="shared" ref="L430:O431" si="435">L431</f>
        <v>0</v>
      </c>
      <c r="M430" s="103">
        <f t="shared" si="435"/>
        <v>0</v>
      </c>
      <c r="N430" s="103">
        <f t="shared" si="435"/>
        <v>0</v>
      </c>
      <c r="O430" s="103">
        <f t="shared" si="435"/>
        <v>0</v>
      </c>
    </row>
    <row r="431" spans="1:15" x14ac:dyDescent="0.2">
      <c r="A431" s="109" t="s">
        <v>244</v>
      </c>
      <c r="B431" s="105" t="s">
        <v>187</v>
      </c>
      <c r="C431" s="103">
        <f t="shared" si="434"/>
        <v>9413.7900000000009</v>
      </c>
      <c r="D431" s="103">
        <f t="shared" si="434"/>
        <v>13272.280841462605</v>
      </c>
      <c r="E431" s="103">
        <f t="shared" si="434"/>
        <v>13272.280841462605</v>
      </c>
      <c r="F431" s="103">
        <f t="shared" si="434"/>
        <v>13272.280841462605</v>
      </c>
      <c r="G431" s="103">
        <f t="shared" si="434"/>
        <v>13272.280841462605</v>
      </c>
      <c r="H431" s="103">
        <f t="shared" si="434"/>
        <v>13272.280841462605</v>
      </c>
      <c r="I431" s="103">
        <f t="shared" si="434"/>
        <v>13272.280841462605</v>
      </c>
      <c r="J431" s="103">
        <f t="shared" si="434"/>
        <v>0</v>
      </c>
      <c r="K431" s="165">
        <f t="shared" si="384"/>
        <v>0</v>
      </c>
      <c r="L431" s="103">
        <f t="shared" si="435"/>
        <v>0</v>
      </c>
      <c r="M431" s="103">
        <f t="shared" si="435"/>
        <v>0</v>
      </c>
      <c r="N431" s="103">
        <f t="shared" si="435"/>
        <v>0</v>
      </c>
      <c r="O431" s="103">
        <f t="shared" si="435"/>
        <v>0</v>
      </c>
    </row>
    <row r="432" spans="1:15" x14ac:dyDescent="0.2">
      <c r="A432" s="110" t="s">
        <v>245</v>
      </c>
      <c r="B432" s="107" t="s">
        <v>77</v>
      </c>
      <c r="C432" s="103">
        <v>9413.7900000000009</v>
      </c>
      <c r="D432" s="103">
        <v>13272.280841462605</v>
      </c>
      <c r="E432" s="103">
        <v>13272.280841462605</v>
      </c>
      <c r="F432" s="103">
        <v>13272.280841462605</v>
      </c>
      <c r="G432" s="103">
        <v>13272.280841462605</v>
      </c>
      <c r="H432" s="103">
        <v>13272.280841462605</v>
      </c>
      <c r="I432" s="103">
        <v>13272.280841462605</v>
      </c>
      <c r="J432" s="103">
        <v>0</v>
      </c>
      <c r="K432" s="165">
        <f t="shared" si="384"/>
        <v>0</v>
      </c>
      <c r="L432" s="103">
        <v>0</v>
      </c>
      <c r="M432" s="103"/>
      <c r="N432" s="103"/>
      <c r="O432" s="103"/>
    </row>
    <row r="433" spans="1:15" x14ac:dyDescent="0.2">
      <c r="A433" s="109" t="s">
        <v>240</v>
      </c>
      <c r="B433" s="105" t="s">
        <v>29</v>
      </c>
      <c r="C433" s="103">
        <v>0</v>
      </c>
      <c r="D433" s="103">
        <f t="shared" ref="D433:J433" si="436">(D434)</f>
        <v>2654.4561682925209</v>
      </c>
      <c r="E433" s="103">
        <f t="shared" si="436"/>
        <v>2654.4561682925209</v>
      </c>
      <c r="F433" s="103">
        <f t="shared" si="436"/>
        <v>2654.4561682925209</v>
      </c>
      <c r="G433" s="103">
        <f t="shared" si="436"/>
        <v>2654.4561682925209</v>
      </c>
      <c r="H433" s="103">
        <f t="shared" si="436"/>
        <v>2654.4561682925209</v>
      </c>
      <c r="I433" s="103">
        <f t="shared" si="436"/>
        <v>2654.4561682925209</v>
      </c>
      <c r="J433" s="103">
        <f t="shared" si="436"/>
        <v>0</v>
      </c>
      <c r="K433" s="165">
        <f t="shared" si="384"/>
        <v>0</v>
      </c>
      <c r="L433" s="103">
        <f t="shared" ref="L433:O433" si="437">L434</f>
        <v>0</v>
      </c>
      <c r="M433" s="103">
        <f t="shared" si="437"/>
        <v>0</v>
      </c>
      <c r="N433" s="103">
        <f t="shared" si="437"/>
        <v>0</v>
      </c>
      <c r="O433" s="103">
        <f t="shared" si="437"/>
        <v>0</v>
      </c>
    </row>
    <row r="434" spans="1:15" x14ac:dyDescent="0.2">
      <c r="A434" s="109" t="s">
        <v>246</v>
      </c>
      <c r="B434" s="105" t="s">
        <v>85</v>
      </c>
      <c r="C434" s="103">
        <f t="shared" ref="C434:H434" si="438">(C435+C436)</f>
        <v>380.16</v>
      </c>
      <c r="D434" s="103">
        <f t="shared" si="438"/>
        <v>2654.4561682925209</v>
      </c>
      <c r="E434" s="103">
        <f t="shared" si="438"/>
        <v>2654.4561682925209</v>
      </c>
      <c r="F434" s="103">
        <f t="shared" si="438"/>
        <v>2654.4561682925209</v>
      </c>
      <c r="G434" s="103">
        <f t="shared" si="438"/>
        <v>2654.4561682925209</v>
      </c>
      <c r="H434" s="103">
        <f t="shared" si="438"/>
        <v>2654.4561682925209</v>
      </c>
      <c r="I434" s="103">
        <f t="shared" ref="I434:J434" si="439">(I435+I436)</f>
        <v>2654.4561682925209</v>
      </c>
      <c r="J434" s="103">
        <f t="shared" si="439"/>
        <v>0</v>
      </c>
      <c r="K434" s="165">
        <f t="shared" si="384"/>
        <v>0</v>
      </c>
      <c r="L434" s="103">
        <f t="shared" ref="L434:O434" si="440">L435+L436</f>
        <v>0</v>
      </c>
      <c r="M434" s="103">
        <f t="shared" si="440"/>
        <v>0</v>
      </c>
      <c r="N434" s="103">
        <f t="shared" si="440"/>
        <v>0</v>
      </c>
      <c r="O434" s="103">
        <f t="shared" si="440"/>
        <v>0</v>
      </c>
    </row>
    <row r="435" spans="1:15" ht="24" x14ac:dyDescent="0.2">
      <c r="A435" s="110" t="s">
        <v>247</v>
      </c>
      <c r="B435" s="107" t="s">
        <v>248</v>
      </c>
      <c r="C435" s="103">
        <v>380.16</v>
      </c>
      <c r="D435" s="103">
        <v>2654.4561682925209</v>
      </c>
      <c r="E435" s="103">
        <v>2654.4561682925209</v>
      </c>
      <c r="F435" s="103">
        <v>2654.4561682925209</v>
      </c>
      <c r="G435" s="103">
        <v>2654.4561682925209</v>
      </c>
      <c r="H435" s="103">
        <v>2654.4561682925209</v>
      </c>
      <c r="I435" s="103">
        <v>2654.4561682925209</v>
      </c>
      <c r="J435" s="103">
        <v>0</v>
      </c>
      <c r="K435" s="165">
        <f t="shared" si="384"/>
        <v>0</v>
      </c>
      <c r="L435" s="103">
        <v>0</v>
      </c>
      <c r="M435" s="103"/>
      <c r="N435" s="103"/>
      <c r="O435" s="103"/>
    </row>
    <row r="436" spans="1:15" x14ac:dyDescent="0.2">
      <c r="A436" s="110" t="s">
        <v>249</v>
      </c>
      <c r="B436" s="107" t="s">
        <v>139</v>
      </c>
      <c r="C436" s="103">
        <v>0</v>
      </c>
      <c r="D436" s="103">
        <v>0</v>
      </c>
      <c r="E436" s="103">
        <v>0</v>
      </c>
      <c r="F436" s="103">
        <v>0</v>
      </c>
      <c r="G436" s="103">
        <v>0</v>
      </c>
      <c r="H436" s="103">
        <v>0</v>
      </c>
      <c r="I436" s="103">
        <v>0</v>
      </c>
      <c r="J436" s="103">
        <v>0</v>
      </c>
      <c r="K436" s="165">
        <v>0</v>
      </c>
      <c r="L436" s="103"/>
      <c r="M436" s="103"/>
      <c r="N436" s="103"/>
      <c r="O436" s="103"/>
    </row>
    <row r="437" spans="1:15" ht="51" x14ac:dyDescent="0.2">
      <c r="A437" s="55" t="s">
        <v>250</v>
      </c>
      <c r="B437" s="56" t="s">
        <v>200</v>
      </c>
      <c r="C437" s="203">
        <f t="shared" ref="C437:F437" si="441">(SUM(C439))</f>
        <v>2111.8000000000002</v>
      </c>
      <c r="D437" s="79">
        <f t="shared" si="441"/>
        <v>27871.78976707147</v>
      </c>
      <c r="E437" s="79">
        <f t="shared" si="441"/>
        <v>27871.78976707147</v>
      </c>
      <c r="F437" s="79">
        <f t="shared" si="441"/>
        <v>27871.78976707147</v>
      </c>
      <c r="G437" s="79">
        <f t="shared" ref="G437:I437" si="442">(SUM(G439))</f>
        <v>27871.78976707147</v>
      </c>
      <c r="H437" s="79">
        <f t="shared" ref="H437" si="443">(SUM(H439))</f>
        <v>27871.78976707147</v>
      </c>
      <c r="I437" s="79">
        <f t="shared" si="442"/>
        <v>27871.78976707147</v>
      </c>
      <c r="J437" s="79">
        <f t="shared" ref="J437" si="444">(SUM(J439))</f>
        <v>0</v>
      </c>
      <c r="K437" s="165">
        <f t="shared" si="384"/>
        <v>0</v>
      </c>
      <c r="L437" s="79">
        <f>SUM(L439)</f>
        <v>0</v>
      </c>
      <c r="M437" s="79">
        <f>SUM(M439)</f>
        <v>0</v>
      </c>
      <c r="N437" s="79">
        <f>SUM(N439)</f>
        <v>0</v>
      </c>
      <c r="O437" s="79">
        <f>SUM(O439)</f>
        <v>0</v>
      </c>
    </row>
    <row r="438" spans="1:15" x14ac:dyDescent="0.2">
      <c r="A438" s="58" t="s">
        <v>226</v>
      </c>
      <c r="B438" s="56" t="s">
        <v>209</v>
      </c>
      <c r="C438" s="79">
        <v>0</v>
      </c>
      <c r="D438" s="79">
        <v>0</v>
      </c>
      <c r="E438" s="79">
        <v>0</v>
      </c>
      <c r="F438" s="79">
        <v>0</v>
      </c>
      <c r="G438" s="79">
        <v>0</v>
      </c>
      <c r="H438" s="79">
        <v>0</v>
      </c>
      <c r="I438" s="79">
        <v>0</v>
      </c>
      <c r="J438" s="79">
        <v>0</v>
      </c>
      <c r="K438" s="165">
        <v>0</v>
      </c>
      <c r="L438" s="111"/>
      <c r="M438" s="111"/>
      <c r="N438" s="111"/>
      <c r="O438" s="111"/>
    </row>
    <row r="439" spans="1:15" ht="25.5" x14ac:dyDescent="0.2">
      <c r="A439" s="59">
        <v>4</v>
      </c>
      <c r="B439" s="112" t="s">
        <v>23</v>
      </c>
      <c r="C439" s="61">
        <f>(SUM(C440+C448))</f>
        <v>2111.8000000000002</v>
      </c>
      <c r="D439" s="61">
        <f t="shared" ref="D439:J439" si="445">(SUM(D440))</f>
        <v>27871.78976707147</v>
      </c>
      <c r="E439" s="61">
        <f t="shared" si="445"/>
        <v>27871.78976707147</v>
      </c>
      <c r="F439" s="61">
        <f t="shared" si="445"/>
        <v>27871.78976707147</v>
      </c>
      <c r="G439" s="61">
        <f t="shared" si="445"/>
        <v>27871.78976707147</v>
      </c>
      <c r="H439" s="61">
        <f t="shared" si="445"/>
        <v>27871.78976707147</v>
      </c>
      <c r="I439" s="61">
        <f t="shared" si="445"/>
        <v>27871.78976707147</v>
      </c>
      <c r="J439" s="61">
        <f t="shared" si="445"/>
        <v>0</v>
      </c>
      <c r="K439" s="165">
        <f t="shared" si="384"/>
        <v>0</v>
      </c>
      <c r="L439" s="61">
        <f>SUM(L440)</f>
        <v>0</v>
      </c>
      <c r="M439" s="61">
        <f>SUM(M440)</f>
        <v>0</v>
      </c>
      <c r="N439" s="61">
        <f>SUM(N440)</f>
        <v>0</v>
      </c>
      <c r="O439" s="61">
        <f>SUM(O440)</f>
        <v>0</v>
      </c>
    </row>
    <row r="440" spans="1:15" ht="25.5" x14ac:dyDescent="0.2">
      <c r="A440" s="59">
        <v>42</v>
      </c>
      <c r="B440" s="112" t="s">
        <v>39</v>
      </c>
      <c r="C440" s="61">
        <f>(SUM(C441:C446))</f>
        <v>1498</v>
      </c>
      <c r="D440" s="61">
        <f t="shared" ref="D440:H440" si="446">(SUM(D441+D448))</f>
        <v>27871.78976707147</v>
      </c>
      <c r="E440" s="61">
        <f t="shared" si="446"/>
        <v>27871.78976707147</v>
      </c>
      <c r="F440" s="61">
        <f t="shared" si="446"/>
        <v>27871.78976707147</v>
      </c>
      <c r="G440" s="61">
        <f t="shared" si="446"/>
        <v>27871.78976707147</v>
      </c>
      <c r="H440" s="61">
        <f t="shared" si="446"/>
        <v>27871.78976707147</v>
      </c>
      <c r="I440" s="61">
        <f t="shared" ref="I440:J440" si="447">(SUM(I441+I448))</f>
        <v>27871.78976707147</v>
      </c>
      <c r="J440" s="61">
        <f t="shared" si="447"/>
        <v>0</v>
      </c>
      <c r="K440" s="165">
        <f t="shared" si="384"/>
        <v>0</v>
      </c>
      <c r="L440" s="61">
        <f t="shared" ref="L440:N440" si="448">SUM(L441+L448)</f>
        <v>0</v>
      </c>
      <c r="M440" s="61">
        <f t="shared" si="448"/>
        <v>0</v>
      </c>
      <c r="N440" s="61">
        <f t="shared" si="448"/>
        <v>0</v>
      </c>
      <c r="O440" s="61">
        <f>SUM(O441+O448)</f>
        <v>0</v>
      </c>
    </row>
    <row r="441" spans="1:15" x14ac:dyDescent="0.2">
      <c r="A441" s="59">
        <v>422</v>
      </c>
      <c r="B441" s="112" t="s">
        <v>119</v>
      </c>
      <c r="C441" s="61">
        <f>(SUM(C442:C447))</f>
        <v>1498</v>
      </c>
      <c r="D441" s="61">
        <f t="shared" ref="D441:H441" si="449">(SUM(D442:D447))</f>
        <v>19908.421262193908</v>
      </c>
      <c r="E441" s="61">
        <f t="shared" si="449"/>
        <v>19908.421262193908</v>
      </c>
      <c r="F441" s="61">
        <f t="shared" si="449"/>
        <v>19908.421262193908</v>
      </c>
      <c r="G441" s="61">
        <f t="shared" si="449"/>
        <v>19908.421262193908</v>
      </c>
      <c r="H441" s="61">
        <f t="shared" si="449"/>
        <v>19908.421262193908</v>
      </c>
      <c r="I441" s="61">
        <f t="shared" ref="I441:J441" si="450">(SUM(I442:I447))</f>
        <v>19908.421262193908</v>
      </c>
      <c r="J441" s="61">
        <f t="shared" si="450"/>
        <v>0</v>
      </c>
      <c r="K441" s="165">
        <f t="shared" si="384"/>
        <v>0</v>
      </c>
      <c r="L441" s="61">
        <f t="shared" ref="L441:O441" si="451">SUM(L442:L447)</f>
        <v>0</v>
      </c>
      <c r="M441" s="61">
        <f t="shared" si="451"/>
        <v>0</v>
      </c>
      <c r="N441" s="61">
        <f t="shared" si="451"/>
        <v>0</v>
      </c>
      <c r="O441" s="61">
        <f t="shared" si="451"/>
        <v>0</v>
      </c>
    </row>
    <row r="442" spans="1:15" x14ac:dyDescent="0.2">
      <c r="A442" s="63">
        <v>4221</v>
      </c>
      <c r="B442" s="64" t="s">
        <v>120</v>
      </c>
      <c r="C442" s="65">
        <v>0</v>
      </c>
      <c r="D442" s="65">
        <v>3318.0702103656513</v>
      </c>
      <c r="E442" s="65">
        <v>3318.0702103656513</v>
      </c>
      <c r="F442" s="65">
        <v>3318.0702103656513</v>
      </c>
      <c r="G442" s="65">
        <v>3318.0702103656513</v>
      </c>
      <c r="H442" s="65">
        <v>3318.0702103656513</v>
      </c>
      <c r="I442" s="65">
        <v>3318.0702103656513</v>
      </c>
      <c r="J442" s="65">
        <v>0</v>
      </c>
      <c r="K442" s="165">
        <f t="shared" si="384"/>
        <v>0</v>
      </c>
      <c r="L442" s="65"/>
      <c r="M442" s="65"/>
      <c r="N442" s="65"/>
      <c r="O442" s="65"/>
    </row>
    <row r="443" spans="1:15" x14ac:dyDescent="0.2">
      <c r="A443" s="63">
        <v>422</v>
      </c>
      <c r="B443" s="64" t="s">
        <v>251</v>
      </c>
      <c r="C443" s="65">
        <f>(D443+E443+J443+K443+L443+M443+N443+O443)</f>
        <v>0</v>
      </c>
      <c r="D443" s="65">
        <v>0</v>
      </c>
      <c r="E443" s="65">
        <v>0</v>
      </c>
      <c r="F443" s="65">
        <v>0</v>
      </c>
      <c r="G443" s="65">
        <v>0</v>
      </c>
      <c r="H443" s="65">
        <v>0</v>
      </c>
      <c r="I443" s="65">
        <v>0</v>
      </c>
      <c r="J443" s="65">
        <v>0</v>
      </c>
      <c r="K443" s="165">
        <v>0</v>
      </c>
      <c r="L443" s="65"/>
      <c r="M443" s="65"/>
      <c r="N443" s="65"/>
      <c r="O443" s="65"/>
    </row>
    <row r="444" spans="1:15" x14ac:dyDescent="0.2">
      <c r="A444" s="63">
        <v>4223</v>
      </c>
      <c r="B444" s="64" t="s">
        <v>252</v>
      </c>
      <c r="C444" s="65">
        <f>(D444+E444+J444+K444+L444+M444+N444+O444)</f>
        <v>0</v>
      </c>
      <c r="D444" s="65">
        <v>0</v>
      </c>
      <c r="E444" s="65">
        <v>0</v>
      </c>
      <c r="F444" s="65">
        <v>0</v>
      </c>
      <c r="G444" s="65">
        <v>0</v>
      </c>
      <c r="H444" s="65">
        <v>0</v>
      </c>
      <c r="I444" s="65">
        <v>0</v>
      </c>
      <c r="J444" s="65">
        <v>0</v>
      </c>
      <c r="K444" s="165">
        <v>0</v>
      </c>
      <c r="L444" s="65"/>
      <c r="M444" s="65"/>
      <c r="N444" s="65"/>
      <c r="O444" s="65"/>
    </row>
    <row r="445" spans="1:15" x14ac:dyDescent="0.2">
      <c r="A445" s="63">
        <v>4225</v>
      </c>
      <c r="B445" s="64" t="s">
        <v>253</v>
      </c>
      <c r="C445" s="65">
        <f>(D445+E445+J445+K445+L445+M445+N445+O445)</f>
        <v>0</v>
      </c>
      <c r="D445" s="65">
        <v>0</v>
      </c>
      <c r="E445" s="65">
        <v>0</v>
      </c>
      <c r="F445" s="65">
        <v>0</v>
      </c>
      <c r="G445" s="65">
        <v>0</v>
      </c>
      <c r="H445" s="65">
        <v>0</v>
      </c>
      <c r="I445" s="65">
        <v>0</v>
      </c>
      <c r="J445" s="65">
        <v>0</v>
      </c>
      <c r="K445" s="165">
        <v>0</v>
      </c>
      <c r="L445" s="65"/>
      <c r="M445" s="65"/>
      <c r="N445" s="65"/>
      <c r="O445" s="65"/>
    </row>
    <row r="446" spans="1:15" x14ac:dyDescent="0.2">
      <c r="A446" s="63">
        <v>4226</v>
      </c>
      <c r="B446" s="64" t="s">
        <v>234</v>
      </c>
      <c r="C446" s="65">
        <f>(D446+E446+J446+K446+L446+M446+N446+O446)</f>
        <v>0</v>
      </c>
      <c r="D446" s="65">
        <v>0</v>
      </c>
      <c r="E446" s="65">
        <v>0</v>
      </c>
      <c r="F446" s="65">
        <v>0</v>
      </c>
      <c r="G446" s="65">
        <v>0</v>
      </c>
      <c r="H446" s="65">
        <v>0</v>
      </c>
      <c r="I446" s="65">
        <v>0</v>
      </c>
      <c r="J446" s="65">
        <v>0</v>
      </c>
      <c r="K446" s="165">
        <v>0</v>
      </c>
      <c r="L446" s="65"/>
      <c r="M446" s="65"/>
      <c r="N446" s="65"/>
      <c r="O446" s="65"/>
    </row>
    <row r="447" spans="1:15" ht="25.5" x14ac:dyDescent="0.2">
      <c r="A447" s="63">
        <v>4227</v>
      </c>
      <c r="B447" s="64" t="s">
        <v>254</v>
      </c>
      <c r="C447" s="65">
        <v>1498</v>
      </c>
      <c r="D447" s="65">
        <v>16590.351051828256</v>
      </c>
      <c r="E447" s="65">
        <v>16590.351051828256</v>
      </c>
      <c r="F447" s="65">
        <v>16590.351051828256</v>
      </c>
      <c r="G447" s="65">
        <v>16590.351051828256</v>
      </c>
      <c r="H447" s="65">
        <v>16590.351051828256</v>
      </c>
      <c r="I447" s="65">
        <v>16590.351051828256</v>
      </c>
      <c r="J447" s="65">
        <v>0</v>
      </c>
      <c r="K447" s="165">
        <f t="shared" si="384"/>
        <v>0</v>
      </c>
      <c r="L447" s="65">
        <v>0</v>
      </c>
      <c r="M447" s="65"/>
      <c r="N447" s="65"/>
      <c r="O447" s="65"/>
    </row>
    <row r="448" spans="1:15" ht="25.5" x14ac:dyDescent="0.2">
      <c r="A448" s="59">
        <v>424</v>
      </c>
      <c r="B448" s="60" t="s">
        <v>255</v>
      </c>
      <c r="C448" s="61">
        <f t="shared" ref="C448:J448" si="452">(SUM(C449))</f>
        <v>613.79999999999995</v>
      </c>
      <c r="D448" s="61">
        <f t="shared" si="452"/>
        <v>7963.3685048775624</v>
      </c>
      <c r="E448" s="61">
        <f t="shared" si="452"/>
        <v>7963.3685048775624</v>
      </c>
      <c r="F448" s="61">
        <f t="shared" si="452"/>
        <v>7963.3685048775624</v>
      </c>
      <c r="G448" s="61">
        <f t="shared" si="452"/>
        <v>7963.3685048775624</v>
      </c>
      <c r="H448" s="61">
        <f t="shared" si="452"/>
        <v>7963.3685048775624</v>
      </c>
      <c r="I448" s="61">
        <f t="shared" si="452"/>
        <v>7963.3685048775624</v>
      </c>
      <c r="J448" s="61">
        <f t="shared" si="452"/>
        <v>0</v>
      </c>
      <c r="K448" s="165">
        <f t="shared" si="384"/>
        <v>0</v>
      </c>
      <c r="L448" s="61">
        <f>SUM(L449)</f>
        <v>0</v>
      </c>
      <c r="M448" s="61">
        <f>SUM(M449)</f>
        <v>0</v>
      </c>
      <c r="N448" s="61">
        <f>SUM(N449)</f>
        <v>0</v>
      </c>
      <c r="O448" s="61">
        <f>SUM(O449)</f>
        <v>0</v>
      </c>
    </row>
    <row r="449" spans="1:15" x14ac:dyDescent="0.2">
      <c r="A449" s="63">
        <v>4241</v>
      </c>
      <c r="B449" s="64" t="s">
        <v>122</v>
      </c>
      <c r="C449" s="65">
        <v>613.79999999999995</v>
      </c>
      <c r="D449" s="65">
        <v>7963.3685048775624</v>
      </c>
      <c r="E449" s="65">
        <v>7963.3685048775624</v>
      </c>
      <c r="F449" s="65">
        <v>7963.3685048775624</v>
      </c>
      <c r="G449" s="65">
        <v>7963.3685048775624</v>
      </c>
      <c r="H449" s="65">
        <v>7963.3685048775624</v>
      </c>
      <c r="I449" s="65">
        <v>7963.3685048775624</v>
      </c>
      <c r="J449" s="65">
        <v>0</v>
      </c>
      <c r="K449" s="165">
        <f t="shared" si="384"/>
        <v>0</v>
      </c>
      <c r="L449" s="65">
        <v>0</v>
      </c>
      <c r="M449" s="65">
        <v>0</v>
      </c>
      <c r="N449" s="65"/>
      <c r="O449" s="65"/>
    </row>
    <row r="450" spans="1:15" ht="51" x14ac:dyDescent="0.2">
      <c r="A450" s="55" t="s">
        <v>250</v>
      </c>
      <c r="B450" s="56" t="s">
        <v>200</v>
      </c>
      <c r="C450" s="203">
        <f t="shared" ref="C450:F450" si="453">(SUM(C452))</f>
        <v>0</v>
      </c>
      <c r="D450" s="79">
        <f t="shared" si="453"/>
        <v>2919.9017851217732</v>
      </c>
      <c r="E450" s="79">
        <f t="shared" si="453"/>
        <v>2919.9017851217732</v>
      </c>
      <c r="F450" s="79">
        <f t="shared" si="453"/>
        <v>2919.9017851217732</v>
      </c>
      <c r="G450" s="79">
        <f t="shared" ref="G450:I450" si="454">(SUM(G452))</f>
        <v>2919.9017851217732</v>
      </c>
      <c r="H450" s="79">
        <f t="shared" ref="H450" si="455">(SUM(H452))</f>
        <v>2919.9017851217732</v>
      </c>
      <c r="I450" s="79">
        <f t="shared" si="454"/>
        <v>2919.9017851217732</v>
      </c>
      <c r="J450" s="79">
        <f t="shared" ref="J450" si="456">(SUM(J452))</f>
        <v>0</v>
      </c>
      <c r="K450" s="165">
        <f t="shared" si="384"/>
        <v>0</v>
      </c>
      <c r="L450" s="79">
        <f>SUM(L452)</f>
        <v>0</v>
      </c>
      <c r="M450" s="79">
        <f>SUM(M452)</f>
        <v>0</v>
      </c>
      <c r="N450" s="79">
        <f>SUM(N452)</f>
        <v>0</v>
      </c>
      <c r="O450" s="79">
        <f>SUM(O452)</f>
        <v>0</v>
      </c>
    </row>
    <row r="451" spans="1:15" x14ac:dyDescent="0.2">
      <c r="A451" s="58" t="s">
        <v>256</v>
      </c>
      <c r="B451" s="56" t="s">
        <v>220</v>
      </c>
      <c r="C451" s="111">
        <v>0</v>
      </c>
      <c r="D451" s="111">
        <v>0</v>
      </c>
      <c r="E451" s="111">
        <v>0</v>
      </c>
      <c r="F451" s="111">
        <v>0</v>
      </c>
      <c r="G451" s="111">
        <v>0</v>
      </c>
      <c r="H451" s="111">
        <v>0</v>
      </c>
      <c r="I451" s="111">
        <v>0</v>
      </c>
      <c r="J451" s="111">
        <v>0</v>
      </c>
      <c r="K451" s="165">
        <v>0</v>
      </c>
      <c r="L451" s="111"/>
      <c r="M451" s="111"/>
      <c r="N451" s="111"/>
      <c r="O451" s="111"/>
    </row>
    <row r="452" spans="1:15" ht="25.5" x14ac:dyDescent="0.2">
      <c r="A452" s="59">
        <v>4</v>
      </c>
      <c r="B452" s="112" t="s">
        <v>23</v>
      </c>
      <c r="C452" s="61">
        <f t="shared" ref="C452:J452" si="457">(SUM(C453))</f>
        <v>0</v>
      </c>
      <c r="D452" s="61">
        <f t="shared" si="457"/>
        <v>2919.9017851217732</v>
      </c>
      <c r="E452" s="61">
        <f t="shared" si="457"/>
        <v>2919.9017851217732</v>
      </c>
      <c r="F452" s="61">
        <f t="shared" si="457"/>
        <v>2919.9017851217732</v>
      </c>
      <c r="G452" s="61">
        <f t="shared" si="457"/>
        <v>2919.9017851217732</v>
      </c>
      <c r="H452" s="61">
        <f t="shared" si="457"/>
        <v>2919.9017851217732</v>
      </c>
      <c r="I452" s="61">
        <f t="shared" si="457"/>
        <v>2919.9017851217732</v>
      </c>
      <c r="J452" s="61">
        <f t="shared" si="457"/>
        <v>0</v>
      </c>
      <c r="K452" s="165">
        <f t="shared" si="384"/>
        <v>0</v>
      </c>
      <c r="L452" s="61">
        <f t="shared" ref="L452:O452" si="458">SUM(L453)</f>
        <v>0</v>
      </c>
      <c r="M452" s="61">
        <f t="shared" si="458"/>
        <v>0</v>
      </c>
      <c r="N452" s="61">
        <f t="shared" si="458"/>
        <v>0</v>
      </c>
      <c r="O452" s="61">
        <f t="shared" si="458"/>
        <v>0</v>
      </c>
    </row>
    <row r="453" spans="1:15" ht="25.5" x14ac:dyDescent="0.2">
      <c r="A453" s="59">
        <v>42</v>
      </c>
      <c r="B453" s="112" t="s">
        <v>39</v>
      </c>
      <c r="C453" s="61">
        <f>(SUM(C454:C461))</f>
        <v>0</v>
      </c>
      <c r="D453" s="61">
        <f t="shared" ref="D453:G453" si="459">(SUM(D454+D461))</f>
        <v>2919.9017851217732</v>
      </c>
      <c r="E453" s="61">
        <f t="shared" si="459"/>
        <v>2919.9017851217732</v>
      </c>
      <c r="F453" s="61">
        <f t="shared" si="459"/>
        <v>2919.9017851217732</v>
      </c>
      <c r="G453" s="61">
        <f t="shared" si="459"/>
        <v>2919.9017851217732</v>
      </c>
      <c r="H453" s="61">
        <f t="shared" ref="H453" si="460">(SUM(H454+H461))</f>
        <v>2919.9017851217732</v>
      </c>
      <c r="I453" s="61">
        <f t="shared" ref="I453:J453" si="461">(SUM(I454+I461))</f>
        <v>2919.9017851217732</v>
      </c>
      <c r="J453" s="61">
        <f t="shared" si="461"/>
        <v>0</v>
      </c>
      <c r="K453" s="165">
        <f t="shared" si="384"/>
        <v>0</v>
      </c>
      <c r="L453" s="61">
        <f t="shared" ref="L453:N453" si="462">SUM(L454+L461)</f>
        <v>0</v>
      </c>
      <c r="M453" s="61">
        <f t="shared" si="462"/>
        <v>0</v>
      </c>
      <c r="N453" s="61">
        <f t="shared" si="462"/>
        <v>0</v>
      </c>
      <c r="O453" s="61">
        <f>SUM(O454+O461)</f>
        <v>0</v>
      </c>
    </row>
    <row r="454" spans="1:15" x14ac:dyDescent="0.2">
      <c r="A454" s="59">
        <v>422</v>
      </c>
      <c r="B454" s="112" t="s">
        <v>119</v>
      </c>
      <c r="C454" s="61">
        <v>0</v>
      </c>
      <c r="D454" s="61">
        <f t="shared" ref="D454:G454" si="463">(SUM(D455:D460))</f>
        <v>2389.0105514632687</v>
      </c>
      <c r="E454" s="61">
        <f t="shared" si="463"/>
        <v>2389.0105514632687</v>
      </c>
      <c r="F454" s="61">
        <f t="shared" si="463"/>
        <v>2389.0105514632687</v>
      </c>
      <c r="G454" s="61">
        <f t="shared" si="463"/>
        <v>2389.0105514632687</v>
      </c>
      <c r="H454" s="61">
        <f t="shared" ref="H454" si="464">(SUM(H455:H460))</f>
        <v>2389.0105514632687</v>
      </c>
      <c r="I454" s="61">
        <f t="shared" ref="I454" si="465">(SUM(I455:I460))</f>
        <v>2389.0105514632687</v>
      </c>
      <c r="J454" s="61">
        <v>0</v>
      </c>
      <c r="K454" s="165">
        <f t="shared" si="384"/>
        <v>0</v>
      </c>
      <c r="L454" s="61">
        <f t="shared" ref="L454:O454" si="466">SUM(L455:L460)</f>
        <v>0</v>
      </c>
      <c r="M454" s="61">
        <f t="shared" si="466"/>
        <v>0</v>
      </c>
      <c r="N454" s="61">
        <f t="shared" si="466"/>
        <v>0</v>
      </c>
      <c r="O454" s="61">
        <f t="shared" si="466"/>
        <v>0</v>
      </c>
    </row>
    <row r="455" spans="1:15" x14ac:dyDescent="0.2">
      <c r="A455" s="63">
        <v>4221</v>
      </c>
      <c r="B455" s="64" t="s">
        <v>120</v>
      </c>
      <c r="C455" s="65">
        <v>0</v>
      </c>
      <c r="D455" s="65">
        <v>1725.3965093901386</v>
      </c>
      <c r="E455" s="65">
        <v>1725.3965093901386</v>
      </c>
      <c r="F455" s="65">
        <v>1725.3965093901386</v>
      </c>
      <c r="G455" s="65">
        <v>1725.3965093901386</v>
      </c>
      <c r="H455" s="65">
        <v>1725.3965093901386</v>
      </c>
      <c r="I455" s="65">
        <v>1725.3965093901386</v>
      </c>
      <c r="J455" s="65">
        <v>0</v>
      </c>
      <c r="K455" s="165">
        <f t="shared" si="384"/>
        <v>0</v>
      </c>
      <c r="L455" s="65"/>
      <c r="M455" s="65"/>
      <c r="N455" s="65"/>
      <c r="O455" s="65"/>
    </row>
    <row r="456" spans="1:15" x14ac:dyDescent="0.2">
      <c r="A456" s="63">
        <v>422</v>
      </c>
      <c r="B456" s="64" t="s">
        <v>251</v>
      </c>
      <c r="C456" s="65">
        <f>(D456+E456+J456+K456+L456+M456+N456+O456)</f>
        <v>0</v>
      </c>
      <c r="D456" s="65">
        <v>0</v>
      </c>
      <c r="E456" s="65">
        <v>0</v>
      </c>
      <c r="F456" s="65">
        <v>0</v>
      </c>
      <c r="G456" s="65">
        <v>0</v>
      </c>
      <c r="H456" s="65">
        <v>0</v>
      </c>
      <c r="I456" s="65">
        <v>0</v>
      </c>
      <c r="J456" s="65">
        <v>0</v>
      </c>
      <c r="K456" s="165">
        <v>0</v>
      </c>
      <c r="L456" s="65"/>
      <c r="M456" s="65"/>
      <c r="N456" s="65"/>
      <c r="O456" s="65"/>
    </row>
    <row r="457" spans="1:15" x14ac:dyDescent="0.2">
      <c r="A457" s="63">
        <v>4223</v>
      </c>
      <c r="B457" s="64" t="s">
        <v>252</v>
      </c>
      <c r="C457" s="65">
        <f>(D457+E457+J457+K457+L457+M457+N457+O457)</f>
        <v>0</v>
      </c>
      <c r="D457" s="65">
        <v>0</v>
      </c>
      <c r="E457" s="65">
        <v>0</v>
      </c>
      <c r="F457" s="65">
        <v>0</v>
      </c>
      <c r="G457" s="65">
        <v>0</v>
      </c>
      <c r="H457" s="65">
        <v>0</v>
      </c>
      <c r="I457" s="65">
        <v>0</v>
      </c>
      <c r="J457" s="65">
        <v>0</v>
      </c>
      <c r="K457" s="165">
        <v>0</v>
      </c>
      <c r="L457" s="65"/>
      <c r="M457" s="65"/>
      <c r="N457" s="65"/>
      <c r="O457" s="65"/>
    </row>
    <row r="458" spans="1:15" x14ac:dyDescent="0.2">
      <c r="A458" s="63">
        <v>4225</v>
      </c>
      <c r="B458" s="64" t="s">
        <v>253</v>
      </c>
      <c r="C458" s="65">
        <f>(D458+E458+J458+K458+L458+M458+N458+O458)</f>
        <v>0</v>
      </c>
      <c r="D458" s="65">
        <v>0</v>
      </c>
      <c r="E458" s="65">
        <v>0</v>
      </c>
      <c r="F458" s="65">
        <v>0</v>
      </c>
      <c r="G458" s="65">
        <v>0</v>
      </c>
      <c r="H458" s="65">
        <v>0</v>
      </c>
      <c r="I458" s="65">
        <v>0</v>
      </c>
      <c r="J458" s="65">
        <v>0</v>
      </c>
      <c r="K458" s="165">
        <v>0</v>
      </c>
      <c r="L458" s="65"/>
      <c r="M458" s="65"/>
      <c r="N458" s="65"/>
      <c r="O458" s="65"/>
    </row>
    <row r="459" spans="1:15" x14ac:dyDescent="0.2">
      <c r="A459" s="63">
        <v>4226</v>
      </c>
      <c r="B459" s="64" t="s">
        <v>234</v>
      </c>
      <c r="C459" s="65">
        <f>(D459+E459+J459+K459+L459+M459+N459+O459)</f>
        <v>0</v>
      </c>
      <c r="D459" s="65">
        <v>0</v>
      </c>
      <c r="E459" s="65">
        <v>0</v>
      </c>
      <c r="F459" s="65">
        <v>0</v>
      </c>
      <c r="G459" s="65">
        <v>0</v>
      </c>
      <c r="H459" s="65">
        <v>0</v>
      </c>
      <c r="I459" s="65">
        <v>0</v>
      </c>
      <c r="J459" s="65">
        <v>0</v>
      </c>
      <c r="K459" s="165">
        <v>0</v>
      </c>
      <c r="L459" s="65"/>
      <c r="M459" s="65"/>
      <c r="N459" s="65"/>
      <c r="O459" s="65"/>
    </row>
    <row r="460" spans="1:15" ht="25.5" x14ac:dyDescent="0.2">
      <c r="A460" s="63">
        <v>4227</v>
      </c>
      <c r="B460" s="64" t="s">
        <v>254</v>
      </c>
      <c r="C460" s="65">
        <v>0</v>
      </c>
      <c r="D460" s="65">
        <v>663.61404207313024</v>
      </c>
      <c r="E460" s="65">
        <v>663.61404207313024</v>
      </c>
      <c r="F460" s="65">
        <v>663.61404207313024</v>
      </c>
      <c r="G460" s="65">
        <v>663.61404207313024</v>
      </c>
      <c r="H460" s="65">
        <v>663.61404207313024</v>
      </c>
      <c r="I460" s="65">
        <v>663.61404207313024</v>
      </c>
      <c r="J460" s="65">
        <v>0</v>
      </c>
      <c r="K460" s="165">
        <f t="shared" ref="K460:K518" si="467">J460/I460*100</f>
        <v>0</v>
      </c>
      <c r="L460" s="65">
        <v>0</v>
      </c>
      <c r="M460" s="65"/>
      <c r="N460" s="65"/>
      <c r="O460" s="65"/>
    </row>
    <row r="461" spans="1:15" ht="25.5" x14ac:dyDescent="0.2">
      <c r="A461" s="59">
        <v>424</v>
      </c>
      <c r="B461" s="60" t="s">
        <v>255</v>
      </c>
      <c r="C461" s="61">
        <f t="shared" ref="C461:J461" si="468">(SUM(C462))</f>
        <v>0</v>
      </c>
      <c r="D461" s="61">
        <f t="shared" si="468"/>
        <v>530.89123365850423</v>
      </c>
      <c r="E461" s="61">
        <f t="shared" si="468"/>
        <v>530.89123365850423</v>
      </c>
      <c r="F461" s="61">
        <f t="shared" si="468"/>
        <v>530.89123365850423</v>
      </c>
      <c r="G461" s="61">
        <f t="shared" si="468"/>
        <v>530.89123365850423</v>
      </c>
      <c r="H461" s="61">
        <f t="shared" si="468"/>
        <v>530.89123365850423</v>
      </c>
      <c r="I461" s="61">
        <f t="shared" si="468"/>
        <v>530.89123365850423</v>
      </c>
      <c r="J461" s="61">
        <f t="shared" si="468"/>
        <v>0</v>
      </c>
      <c r="K461" s="165">
        <f t="shared" si="467"/>
        <v>0</v>
      </c>
      <c r="L461" s="61">
        <f>SUM(L462)</f>
        <v>0</v>
      </c>
      <c r="M461" s="61">
        <f>SUM(M462)</f>
        <v>0</v>
      </c>
      <c r="N461" s="61">
        <f>SUM(N462)</f>
        <v>0</v>
      </c>
      <c r="O461" s="61">
        <f>SUM(O462)</f>
        <v>0</v>
      </c>
    </row>
    <row r="462" spans="1:15" x14ac:dyDescent="0.2">
      <c r="A462" s="63">
        <v>4241</v>
      </c>
      <c r="B462" s="64" t="s">
        <v>122</v>
      </c>
      <c r="C462" s="65">
        <v>0</v>
      </c>
      <c r="D462" s="65">
        <v>530.89123365850423</v>
      </c>
      <c r="E462" s="65">
        <v>530.89123365850423</v>
      </c>
      <c r="F462" s="65">
        <v>530.89123365850423</v>
      </c>
      <c r="G462" s="65">
        <v>530.89123365850423</v>
      </c>
      <c r="H462" s="65">
        <v>530.89123365850423</v>
      </c>
      <c r="I462" s="65">
        <v>530.89123365850423</v>
      </c>
      <c r="J462" s="65">
        <v>0</v>
      </c>
      <c r="K462" s="165">
        <f t="shared" si="467"/>
        <v>0</v>
      </c>
      <c r="L462" s="65">
        <v>0</v>
      </c>
      <c r="M462" s="65">
        <v>0</v>
      </c>
      <c r="N462" s="65"/>
      <c r="O462" s="65"/>
    </row>
    <row r="463" spans="1:15" ht="51" x14ac:dyDescent="0.2">
      <c r="A463" s="55" t="s">
        <v>250</v>
      </c>
      <c r="B463" s="56" t="s">
        <v>200</v>
      </c>
      <c r="C463" s="203">
        <f t="shared" ref="C463:F463" si="469">(SUM(C465))</f>
        <v>213.47</v>
      </c>
      <c r="D463" s="79">
        <f t="shared" si="469"/>
        <v>1061.7824673170085</v>
      </c>
      <c r="E463" s="79">
        <f t="shared" si="469"/>
        <v>1061.7824673170085</v>
      </c>
      <c r="F463" s="79">
        <f t="shared" si="469"/>
        <v>2061.7824673170085</v>
      </c>
      <c r="G463" s="79">
        <f t="shared" ref="G463:I463" si="470">(SUM(G465))</f>
        <v>2061.7824673170085</v>
      </c>
      <c r="H463" s="79">
        <f t="shared" ref="H463" si="471">(SUM(H465))</f>
        <v>3061.7824673170085</v>
      </c>
      <c r="I463" s="79">
        <f t="shared" si="470"/>
        <v>3061.7824673170085</v>
      </c>
      <c r="J463" s="79">
        <f t="shared" ref="J463" si="472">(SUM(J465))</f>
        <v>0</v>
      </c>
      <c r="K463" s="165">
        <f t="shared" si="467"/>
        <v>0</v>
      </c>
      <c r="L463" s="79">
        <f>SUM(L465)</f>
        <v>0</v>
      </c>
      <c r="M463" s="79">
        <f>SUM(M465)</f>
        <v>0</v>
      </c>
      <c r="N463" s="79">
        <f>SUM(N465)</f>
        <v>0</v>
      </c>
      <c r="O463" s="79">
        <f>SUM(O465)</f>
        <v>0</v>
      </c>
    </row>
    <row r="464" spans="1:15" x14ac:dyDescent="0.2">
      <c r="A464" s="58" t="s">
        <v>257</v>
      </c>
      <c r="B464" s="56" t="s">
        <v>224</v>
      </c>
      <c r="C464" s="79">
        <v>0</v>
      </c>
      <c r="D464" s="79">
        <v>0</v>
      </c>
      <c r="E464" s="79">
        <v>0</v>
      </c>
      <c r="F464" s="79">
        <v>0</v>
      </c>
      <c r="G464" s="79">
        <v>0</v>
      </c>
      <c r="H464" s="79">
        <v>0</v>
      </c>
      <c r="I464" s="79">
        <v>0</v>
      </c>
      <c r="J464" s="79">
        <v>0</v>
      </c>
      <c r="K464" s="165">
        <v>0</v>
      </c>
      <c r="L464" s="111"/>
      <c r="M464" s="111"/>
      <c r="N464" s="111"/>
      <c r="O464" s="111"/>
    </row>
    <row r="465" spans="1:15" ht="25.5" x14ac:dyDescent="0.2">
      <c r="A465" s="59">
        <v>4</v>
      </c>
      <c r="B465" s="112" t="s">
        <v>23</v>
      </c>
      <c r="C465" s="61">
        <f t="shared" ref="C465:J465" si="473">(SUM(C466))</f>
        <v>213.47</v>
      </c>
      <c r="D465" s="61">
        <f t="shared" si="473"/>
        <v>1061.7824673170085</v>
      </c>
      <c r="E465" s="61">
        <f t="shared" si="473"/>
        <v>1061.7824673170085</v>
      </c>
      <c r="F465" s="61">
        <f t="shared" si="473"/>
        <v>2061.7824673170085</v>
      </c>
      <c r="G465" s="61">
        <f t="shared" si="473"/>
        <v>2061.7824673170085</v>
      </c>
      <c r="H465" s="61">
        <f t="shared" si="473"/>
        <v>3061.7824673170085</v>
      </c>
      <c r="I465" s="61">
        <f t="shared" si="473"/>
        <v>3061.7824673170085</v>
      </c>
      <c r="J465" s="61">
        <f t="shared" si="473"/>
        <v>0</v>
      </c>
      <c r="K465" s="165">
        <f t="shared" si="467"/>
        <v>0</v>
      </c>
      <c r="L465" s="61">
        <f t="shared" ref="L465:O465" si="474">SUM(L466)</f>
        <v>0</v>
      </c>
      <c r="M465" s="61">
        <f t="shared" si="474"/>
        <v>0</v>
      </c>
      <c r="N465" s="61">
        <f t="shared" si="474"/>
        <v>0</v>
      </c>
      <c r="O465" s="61">
        <f t="shared" si="474"/>
        <v>0</v>
      </c>
    </row>
    <row r="466" spans="1:15" ht="25.5" x14ac:dyDescent="0.2">
      <c r="A466" s="59">
        <v>42</v>
      </c>
      <c r="B466" s="112" t="s">
        <v>39</v>
      </c>
      <c r="C466" s="61">
        <f>(SUM(C467:C474))</f>
        <v>213.47</v>
      </c>
      <c r="D466" s="61">
        <f t="shared" ref="D466:G466" si="475">(SUM(D467+D474))</f>
        <v>1061.7824673170085</v>
      </c>
      <c r="E466" s="61">
        <f t="shared" si="475"/>
        <v>1061.7824673170085</v>
      </c>
      <c r="F466" s="61">
        <f t="shared" si="475"/>
        <v>2061.7824673170085</v>
      </c>
      <c r="G466" s="61">
        <f t="shared" si="475"/>
        <v>2061.7824673170085</v>
      </c>
      <c r="H466" s="61">
        <f t="shared" ref="H466" si="476">(SUM(H467+H474))</f>
        <v>3061.7824673170085</v>
      </c>
      <c r="I466" s="61">
        <f t="shared" ref="I466:J466" si="477">(SUM(I467+I474))</f>
        <v>3061.7824673170085</v>
      </c>
      <c r="J466" s="61">
        <f t="shared" si="477"/>
        <v>0</v>
      </c>
      <c r="K466" s="165">
        <f t="shared" si="467"/>
        <v>0</v>
      </c>
      <c r="L466" s="61">
        <f t="shared" ref="L466:N466" si="478">SUM(L467+L474)</f>
        <v>0</v>
      </c>
      <c r="M466" s="61">
        <f t="shared" si="478"/>
        <v>0</v>
      </c>
      <c r="N466" s="61">
        <f t="shared" si="478"/>
        <v>0</v>
      </c>
      <c r="O466" s="61">
        <f>SUM(O467+O474)</f>
        <v>0</v>
      </c>
    </row>
    <row r="467" spans="1:15" x14ac:dyDescent="0.2">
      <c r="A467" s="59">
        <v>422</v>
      </c>
      <c r="B467" s="112" t="s">
        <v>119</v>
      </c>
      <c r="C467" s="61">
        <v>0</v>
      </c>
      <c r="D467" s="61">
        <f t="shared" ref="D467:G467" si="479">(SUM(D468:D473))</f>
        <v>0</v>
      </c>
      <c r="E467" s="61">
        <f t="shared" si="479"/>
        <v>0</v>
      </c>
      <c r="F467" s="61">
        <f t="shared" si="479"/>
        <v>1000</v>
      </c>
      <c r="G467" s="61">
        <f t="shared" si="479"/>
        <v>1000</v>
      </c>
      <c r="H467" s="61">
        <f t="shared" ref="H467" si="480">(SUM(H468:H473))</f>
        <v>2000</v>
      </c>
      <c r="I467" s="61">
        <f t="shared" ref="I467:J467" si="481">(SUM(I468:I473))</f>
        <v>2000</v>
      </c>
      <c r="J467" s="61">
        <f t="shared" si="481"/>
        <v>0</v>
      </c>
      <c r="K467" s="165">
        <f t="shared" si="467"/>
        <v>0</v>
      </c>
      <c r="L467" s="61">
        <f t="shared" ref="L467:O467" si="482">SUM(L468:L473)</f>
        <v>0</v>
      </c>
      <c r="M467" s="61">
        <f t="shared" si="482"/>
        <v>0</v>
      </c>
      <c r="N467" s="61">
        <f t="shared" si="482"/>
        <v>0</v>
      </c>
      <c r="O467" s="61">
        <f t="shared" si="482"/>
        <v>0</v>
      </c>
    </row>
    <row r="468" spans="1:15" x14ac:dyDescent="0.2">
      <c r="A468" s="63">
        <v>4221</v>
      </c>
      <c r="B468" s="64" t="s">
        <v>120</v>
      </c>
      <c r="C468" s="65">
        <v>0</v>
      </c>
      <c r="D468" s="65">
        <v>0</v>
      </c>
      <c r="E468" s="65">
        <v>0</v>
      </c>
      <c r="F468" s="65">
        <v>0</v>
      </c>
      <c r="G468" s="65">
        <v>0</v>
      </c>
      <c r="H468" s="65">
        <v>0</v>
      </c>
      <c r="I468" s="65">
        <v>0</v>
      </c>
      <c r="J468" s="65">
        <v>0</v>
      </c>
      <c r="K468" s="165">
        <v>0</v>
      </c>
      <c r="L468" s="65"/>
      <c r="M468" s="65"/>
      <c r="N468" s="65"/>
      <c r="O468" s="65"/>
    </row>
    <row r="469" spans="1:15" x14ac:dyDescent="0.2">
      <c r="A469" s="63">
        <v>422</v>
      </c>
      <c r="B469" s="64" t="s">
        <v>251</v>
      </c>
      <c r="C469" s="65">
        <f>(D469+E469+J469+K469+L469+M469+N469+O469)</f>
        <v>0</v>
      </c>
      <c r="D469" s="65">
        <v>0</v>
      </c>
      <c r="E469" s="65">
        <v>0</v>
      </c>
      <c r="F469" s="65">
        <v>0</v>
      </c>
      <c r="G469" s="65">
        <v>0</v>
      </c>
      <c r="H469" s="65">
        <v>0</v>
      </c>
      <c r="I469" s="65">
        <v>0</v>
      </c>
      <c r="J469" s="65">
        <v>0</v>
      </c>
      <c r="K469" s="165">
        <v>0</v>
      </c>
      <c r="L469" s="65"/>
      <c r="M469" s="65"/>
      <c r="N469" s="65"/>
      <c r="O469" s="65"/>
    </row>
    <row r="470" spans="1:15" x14ac:dyDescent="0.2">
      <c r="A470" s="63">
        <v>4223</v>
      </c>
      <c r="B470" s="64" t="s">
        <v>252</v>
      </c>
      <c r="C470" s="65">
        <f>(D470+E470+J470+K470+L470+M470+N470+O470)</f>
        <v>0</v>
      </c>
      <c r="D470" s="65">
        <v>0</v>
      </c>
      <c r="E470" s="65">
        <v>0</v>
      </c>
      <c r="F470" s="65">
        <v>0</v>
      </c>
      <c r="G470" s="65">
        <v>0</v>
      </c>
      <c r="H470" s="65">
        <v>0</v>
      </c>
      <c r="I470" s="65">
        <v>0</v>
      </c>
      <c r="J470" s="65">
        <v>0</v>
      </c>
      <c r="K470" s="165">
        <v>0</v>
      </c>
      <c r="L470" s="65"/>
      <c r="M470" s="65"/>
      <c r="N470" s="65"/>
      <c r="O470" s="65"/>
    </row>
    <row r="471" spans="1:15" x14ac:dyDescent="0.2">
      <c r="A471" s="63">
        <v>4225</v>
      </c>
      <c r="B471" s="64" t="s">
        <v>253</v>
      </c>
      <c r="C471" s="65">
        <f>(D471+E471+J471+K471+L471+M471+N471+O471)</f>
        <v>0</v>
      </c>
      <c r="D471" s="65">
        <v>0</v>
      </c>
      <c r="E471" s="65">
        <v>0</v>
      </c>
      <c r="F471" s="65">
        <v>0</v>
      </c>
      <c r="G471" s="65">
        <v>0</v>
      </c>
      <c r="H471" s="65">
        <v>0</v>
      </c>
      <c r="I471" s="65">
        <v>0</v>
      </c>
      <c r="J471" s="65">
        <v>0</v>
      </c>
      <c r="K471" s="165">
        <v>0</v>
      </c>
      <c r="L471" s="65"/>
      <c r="M471" s="65"/>
      <c r="N471" s="65"/>
      <c r="O471" s="65"/>
    </row>
    <row r="472" spans="1:15" x14ac:dyDescent="0.2">
      <c r="A472" s="63">
        <v>4226</v>
      </c>
      <c r="B472" s="64" t="s">
        <v>234</v>
      </c>
      <c r="C472" s="65">
        <f>(D472+E472+J472+K472+L472+M472+N472+O472)</f>
        <v>0</v>
      </c>
      <c r="D472" s="65">
        <v>0</v>
      </c>
      <c r="E472" s="65">
        <v>0</v>
      </c>
      <c r="F472" s="65">
        <v>0</v>
      </c>
      <c r="G472" s="65">
        <v>0</v>
      </c>
      <c r="H472" s="65">
        <v>0</v>
      </c>
      <c r="I472" s="65">
        <v>0</v>
      </c>
      <c r="J472" s="65">
        <v>0</v>
      </c>
      <c r="K472" s="165">
        <v>0</v>
      </c>
      <c r="L472" s="65"/>
      <c r="M472" s="65"/>
      <c r="N472" s="65"/>
      <c r="O472" s="65"/>
    </row>
    <row r="473" spans="1:15" ht="25.5" x14ac:dyDescent="0.2">
      <c r="A473" s="63">
        <v>4227</v>
      </c>
      <c r="B473" s="64" t="s">
        <v>254</v>
      </c>
      <c r="C473" s="65">
        <v>0</v>
      </c>
      <c r="D473" s="65">
        <v>0</v>
      </c>
      <c r="E473" s="65">
        <v>0</v>
      </c>
      <c r="F473" s="65">
        <v>1000</v>
      </c>
      <c r="G473" s="65">
        <v>1000</v>
      </c>
      <c r="H473" s="65">
        <v>2000</v>
      </c>
      <c r="I473" s="65">
        <v>2000</v>
      </c>
      <c r="J473" s="65">
        <v>0</v>
      </c>
      <c r="K473" s="165">
        <f t="shared" si="467"/>
        <v>0</v>
      </c>
      <c r="L473" s="65">
        <v>0</v>
      </c>
      <c r="M473" s="65"/>
      <c r="N473" s="65"/>
      <c r="O473" s="65"/>
    </row>
    <row r="474" spans="1:15" ht="25.5" x14ac:dyDescent="0.2">
      <c r="A474" s="59">
        <v>424</v>
      </c>
      <c r="B474" s="60" t="s">
        <v>255</v>
      </c>
      <c r="C474" s="61">
        <f t="shared" ref="C474:J474" si="483">(SUM(C475))</f>
        <v>213.47</v>
      </c>
      <c r="D474" s="61">
        <f t="shared" si="483"/>
        <v>1061.7824673170085</v>
      </c>
      <c r="E474" s="61">
        <f t="shared" si="483"/>
        <v>1061.7824673170085</v>
      </c>
      <c r="F474" s="61">
        <f t="shared" si="483"/>
        <v>1061.7824673170085</v>
      </c>
      <c r="G474" s="61">
        <f t="shared" si="483"/>
        <v>1061.7824673170085</v>
      </c>
      <c r="H474" s="61">
        <f t="shared" si="483"/>
        <v>1061.7824673170085</v>
      </c>
      <c r="I474" s="61">
        <f t="shared" si="483"/>
        <v>1061.7824673170085</v>
      </c>
      <c r="J474" s="61">
        <f t="shared" si="483"/>
        <v>0</v>
      </c>
      <c r="K474" s="165">
        <f t="shared" si="467"/>
        <v>0</v>
      </c>
      <c r="L474" s="61">
        <f>SUM(L475)</f>
        <v>0</v>
      </c>
      <c r="M474" s="61">
        <f>SUM(M475)</f>
        <v>0</v>
      </c>
      <c r="N474" s="61">
        <f>SUM(N475)</f>
        <v>0</v>
      </c>
      <c r="O474" s="61">
        <f>SUM(O475)</f>
        <v>0</v>
      </c>
    </row>
    <row r="475" spans="1:15" x14ac:dyDescent="0.2">
      <c r="A475" s="63">
        <v>4241</v>
      </c>
      <c r="B475" s="64" t="s">
        <v>122</v>
      </c>
      <c r="C475" s="65">
        <v>213.47</v>
      </c>
      <c r="D475" s="65">
        <v>1061.7824673170085</v>
      </c>
      <c r="E475" s="65">
        <v>1061.7824673170085</v>
      </c>
      <c r="F475" s="65">
        <v>1061.7824673170085</v>
      </c>
      <c r="G475" s="65">
        <v>1061.7824673170085</v>
      </c>
      <c r="H475" s="65">
        <v>1061.7824673170085</v>
      </c>
      <c r="I475" s="65">
        <v>1061.7824673170085</v>
      </c>
      <c r="J475" s="65">
        <v>0</v>
      </c>
      <c r="K475" s="165">
        <f t="shared" si="467"/>
        <v>0</v>
      </c>
      <c r="L475" s="65">
        <v>0</v>
      </c>
      <c r="M475" s="65">
        <v>0</v>
      </c>
      <c r="N475" s="65"/>
      <c r="O475" s="65"/>
    </row>
    <row r="476" spans="1:15" ht="51" x14ac:dyDescent="0.2">
      <c r="A476" s="55" t="s">
        <v>250</v>
      </c>
      <c r="B476" s="56" t="s">
        <v>200</v>
      </c>
      <c r="C476" s="203">
        <f t="shared" ref="C476:F476" si="484">(SUM(C478))</f>
        <v>0</v>
      </c>
      <c r="D476" s="79">
        <f t="shared" si="484"/>
        <v>768265.97650806291</v>
      </c>
      <c r="E476" s="79">
        <f t="shared" si="484"/>
        <v>0</v>
      </c>
      <c r="F476" s="79">
        <f t="shared" si="484"/>
        <v>0</v>
      </c>
      <c r="G476" s="79">
        <f t="shared" ref="G476:I476" si="485">(SUM(G478))</f>
        <v>0</v>
      </c>
      <c r="H476" s="79">
        <f t="shared" ref="H476" si="486">(SUM(H478))</f>
        <v>2000</v>
      </c>
      <c r="I476" s="79">
        <f t="shared" si="485"/>
        <v>2000</v>
      </c>
      <c r="J476" s="79">
        <f t="shared" ref="J476" si="487">(SUM(J478))</f>
        <v>0</v>
      </c>
      <c r="K476" s="165">
        <f t="shared" si="467"/>
        <v>0</v>
      </c>
      <c r="L476" s="79">
        <f>SUM(L478)</f>
        <v>0</v>
      </c>
      <c r="M476" s="79">
        <f>SUM(M478)</f>
        <v>0</v>
      </c>
      <c r="N476" s="79">
        <f>SUM(N478)</f>
        <v>0</v>
      </c>
      <c r="O476" s="79">
        <f>SUM(O478)</f>
        <v>0</v>
      </c>
    </row>
    <row r="477" spans="1:15" ht="25.5" x14ac:dyDescent="0.2">
      <c r="A477" s="58" t="s">
        <v>318</v>
      </c>
      <c r="B477" s="56" t="s">
        <v>222</v>
      </c>
      <c r="C477" s="79">
        <v>0</v>
      </c>
      <c r="D477" s="79">
        <v>0</v>
      </c>
      <c r="E477" s="79">
        <v>0</v>
      </c>
      <c r="F477" s="79">
        <v>0</v>
      </c>
      <c r="G477" s="79">
        <v>0</v>
      </c>
      <c r="H477" s="79">
        <v>2000</v>
      </c>
      <c r="I477" s="79">
        <v>2000</v>
      </c>
      <c r="J477" s="79">
        <v>0</v>
      </c>
      <c r="K477" s="165">
        <f t="shared" si="467"/>
        <v>0</v>
      </c>
      <c r="L477" s="111"/>
      <c r="M477" s="111"/>
      <c r="N477" s="111"/>
      <c r="O477" s="111"/>
    </row>
    <row r="478" spans="1:15" ht="25.5" x14ac:dyDescent="0.2">
      <c r="A478" s="59">
        <v>4</v>
      </c>
      <c r="B478" s="112" t="s">
        <v>23</v>
      </c>
      <c r="C478" s="61">
        <f t="shared" ref="C478:G478" si="488">(SUM(C479))</f>
        <v>0</v>
      </c>
      <c r="D478" s="61">
        <f t="shared" si="488"/>
        <v>768265.97650806291</v>
      </c>
      <c r="E478" s="61">
        <f t="shared" si="488"/>
        <v>0</v>
      </c>
      <c r="F478" s="61">
        <f t="shared" si="488"/>
        <v>0</v>
      </c>
      <c r="G478" s="61">
        <f t="shared" si="488"/>
        <v>0</v>
      </c>
      <c r="H478" s="61">
        <v>2000</v>
      </c>
      <c r="I478" s="61">
        <v>2000</v>
      </c>
      <c r="J478" s="61">
        <v>0</v>
      </c>
      <c r="K478" s="165">
        <f t="shared" si="467"/>
        <v>0</v>
      </c>
      <c r="L478" s="61">
        <f t="shared" ref="L478:O478" si="489">SUM(L479)</f>
        <v>0</v>
      </c>
      <c r="M478" s="61">
        <f t="shared" si="489"/>
        <v>0</v>
      </c>
      <c r="N478" s="61">
        <f t="shared" si="489"/>
        <v>0</v>
      </c>
      <c r="O478" s="61">
        <f t="shared" si="489"/>
        <v>0</v>
      </c>
    </row>
    <row r="479" spans="1:15" ht="25.5" x14ac:dyDescent="0.2">
      <c r="A479" s="59">
        <v>42</v>
      </c>
      <c r="B479" s="112" t="s">
        <v>39</v>
      </c>
      <c r="C479" s="61">
        <f>(SUM(C480:C488))</f>
        <v>0</v>
      </c>
      <c r="D479" s="61">
        <f>(SUM(D480+D488))</f>
        <v>768265.97650806291</v>
      </c>
      <c r="E479" s="61">
        <v>0</v>
      </c>
      <c r="F479" s="61">
        <v>0</v>
      </c>
      <c r="G479" s="61">
        <v>0</v>
      </c>
      <c r="H479" s="61">
        <v>0</v>
      </c>
      <c r="I479" s="61">
        <v>0</v>
      </c>
      <c r="J479" s="61">
        <v>0</v>
      </c>
      <c r="K479" s="165">
        <v>0</v>
      </c>
      <c r="L479" s="61">
        <f t="shared" ref="L479:N479" si="490">SUM(L480+L488)</f>
        <v>0</v>
      </c>
      <c r="M479" s="61">
        <f t="shared" si="490"/>
        <v>0</v>
      </c>
      <c r="N479" s="61">
        <f t="shared" si="490"/>
        <v>0</v>
      </c>
      <c r="O479" s="61">
        <f>SUM(O480+O488)</f>
        <v>0</v>
      </c>
    </row>
    <row r="480" spans="1:15" x14ac:dyDescent="0.2">
      <c r="A480" s="59">
        <v>422</v>
      </c>
      <c r="B480" s="112" t="s">
        <v>119</v>
      </c>
      <c r="C480" s="61">
        <v>0</v>
      </c>
      <c r="D480" s="61">
        <f>(SUM(D482:D487))</f>
        <v>767867.80808281898</v>
      </c>
      <c r="E480" s="61">
        <v>0</v>
      </c>
      <c r="F480" s="61">
        <v>0</v>
      </c>
      <c r="G480" s="61">
        <v>0</v>
      </c>
      <c r="H480" s="61">
        <v>0</v>
      </c>
      <c r="I480" s="61">
        <v>0</v>
      </c>
      <c r="J480" s="61">
        <v>0</v>
      </c>
      <c r="K480" s="165">
        <v>0</v>
      </c>
      <c r="L480" s="61">
        <f t="shared" ref="L480:O480" si="491">SUM(L482:L487)</f>
        <v>0</v>
      </c>
      <c r="M480" s="61">
        <f t="shared" si="491"/>
        <v>0</v>
      </c>
      <c r="N480" s="61">
        <f t="shared" si="491"/>
        <v>0</v>
      </c>
      <c r="O480" s="61">
        <f t="shared" si="491"/>
        <v>0</v>
      </c>
    </row>
    <row r="481" spans="1:15" ht="25.5" x14ac:dyDescent="0.2">
      <c r="A481" s="59">
        <v>4227</v>
      </c>
      <c r="B481" s="112" t="s">
        <v>254</v>
      </c>
      <c r="C481" s="61">
        <v>0</v>
      </c>
      <c r="D481" s="61"/>
      <c r="E481" s="61">
        <v>0</v>
      </c>
      <c r="F481" s="61">
        <v>0</v>
      </c>
      <c r="G481" s="61">
        <v>0</v>
      </c>
      <c r="H481" s="61">
        <v>2000</v>
      </c>
      <c r="I481" s="61">
        <v>2000</v>
      </c>
      <c r="J481" s="61">
        <v>0</v>
      </c>
      <c r="K481" s="165">
        <f t="shared" si="467"/>
        <v>0</v>
      </c>
      <c r="L481" s="61">
        <v>0</v>
      </c>
      <c r="M481" s="61">
        <v>0</v>
      </c>
      <c r="N481" s="61">
        <v>0</v>
      </c>
      <c r="O481" s="61">
        <v>0</v>
      </c>
    </row>
    <row r="482" spans="1:15" ht="51" x14ac:dyDescent="0.2">
      <c r="A482" s="55" t="s">
        <v>258</v>
      </c>
      <c r="B482" s="113" t="s">
        <v>203</v>
      </c>
      <c r="C482" s="57">
        <v>0</v>
      </c>
      <c r="D482" s="57">
        <f t="shared" ref="D482:H482" si="492">(D484)</f>
        <v>153573.56161656379</v>
      </c>
      <c r="E482" s="57">
        <f t="shared" si="492"/>
        <v>66361.404207313026</v>
      </c>
      <c r="F482" s="57">
        <f t="shared" si="492"/>
        <v>66361.404207313026</v>
      </c>
      <c r="G482" s="57">
        <f t="shared" si="492"/>
        <v>66361.404207313026</v>
      </c>
      <c r="H482" s="57">
        <f t="shared" si="492"/>
        <v>66361.404207313026</v>
      </c>
      <c r="I482" s="57">
        <f t="shared" ref="I482:J482" si="493">(I484)</f>
        <v>66361.404207313026</v>
      </c>
      <c r="J482" s="57">
        <f t="shared" si="493"/>
        <v>0</v>
      </c>
      <c r="K482" s="165">
        <f t="shared" si="467"/>
        <v>0</v>
      </c>
      <c r="L482" s="57">
        <v>0</v>
      </c>
      <c r="M482" s="57">
        <f>M484</f>
        <v>0</v>
      </c>
      <c r="N482" s="57">
        <f>N484</f>
        <v>0</v>
      </c>
      <c r="O482" s="57">
        <f>O484</f>
        <v>0</v>
      </c>
    </row>
    <row r="483" spans="1:15" x14ac:dyDescent="0.2">
      <c r="A483" s="58" t="s">
        <v>226</v>
      </c>
      <c r="B483" s="113" t="s">
        <v>209</v>
      </c>
      <c r="C483" s="57">
        <v>0</v>
      </c>
      <c r="D483" s="57">
        <v>0</v>
      </c>
      <c r="E483" s="57">
        <v>0</v>
      </c>
      <c r="F483" s="57">
        <v>0</v>
      </c>
      <c r="G483" s="57">
        <v>0</v>
      </c>
      <c r="H483" s="57">
        <v>0</v>
      </c>
      <c r="I483" s="57">
        <v>0</v>
      </c>
      <c r="J483" s="57">
        <v>0</v>
      </c>
      <c r="K483" s="165">
        <v>0</v>
      </c>
      <c r="L483" s="57"/>
      <c r="M483" s="57"/>
      <c r="N483" s="57"/>
      <c r="O483" s="57"/>
    </row>
    <row r="484" spans="1:15" ht="24" x14ac:dyDescent="0.2">
      <c r="A484" s="101" t="s">
        <v>167</v>
      </c>
      <c r="B484" s="102" t="s">
        <v>23</v>
      </c>
      <c r="C484" s="103">
        <v>0</v>
      </c>
      <c r="D484" s="103">
        <f t="shared" ref="D484:J486" si="494">(D485)</f>
        <v>153573.56161656379</v>
      </c>
      <c r="E484" s="103">
        <f t="shared" si="494"/>
        <v>66361.404207313026</v>
      </c>
      <c r="F484" s="103">
        <f t="shared" si="494"/>
        <v>66361.404207313026</v>
      </c>
      <c r="G484" s="103">
        <f t="shared" si="494"/>
        <v>66361.404207313026</v>
      </c>
      <c r="H484" s="103">
        <f t="shared" si="494"/>
        <v>66361.404207313026</v>
      </c>
      <c r="I484" s="103">
        <f t="shared" si="494"/>
        <v>66361.404207313026</v>
      </c>
      <c r="J484" s="103">
        <f t="shared" si="494"/>
        <v>0</v>
      </c>
      <c r="K484" s="165">
        <f t="shared" si="467"/>
        <v>0</v>
      </c>
      <c r="L484" s="103">
        <f t="shared" ref="L484:O486" si="495">L485</f>
        <v>0</v>
      </c>
      <c r="M484" s="103">
        <f t="shared" si="495"/>
        <v>0</v>
      </c>
      <c r="N484" s="103">
        <f t="shared" si="495"/>
        <v>0</v>
      </c>
      <c r="O484" s="103">
        <f t="shared" si="495"/>
        <v>0</v>
      </c>
    </row>
    <row r="485" spans="1:15" ht="24" x14ac:dyDescent="0.2">
      <c r="A485" s="104" t="s">
        <v>168</v>
      </c>
      <c r="B485" s="105" t="s">
        <v>169</v>
      </c>
      <c r="C485" s="103">
        <v>0</v>
      </c>
      <c r="D485" s="103">
        <f t="shared" si="494"/>
        <v>153573.56161656379</v>
      </c>
      <c r="E485" s="103">
        <f t="shared" si="494"/>
        <v>66361.404207313026</v>
      </c>
      <c r="F485" s="103">
        <f t="shared" si="494"/>
        <v>66361.404207313026</v>
      </c>
      <c r="G485" s="103">
        <f t="shared" si="494"/>
        <v>66361.404207313026</v>
      </c>
      <c r="H485" s="103">
        <f t="shared" si="494"/>
        <v>66361.404207313026</v>
      </c>
      <c r="I485" s="103">
        <f t="shared" si="494"/>
        <v>66361.404207313026</v>
      </c>
      <c r="J485" s="103">
        <f t="shared" si="494"/>
        <v>0</v>
      </c>
      <c r="K485" s="165">
        <f t="shared" si="467"/>
        <v>0</v>
      </c>
      <c r="L485" s="103">
        <f t="shared" si="495"/>
        <v>0</v>
      </c>
      <c r="M485" s="103">
        <f t="shared" si="495"/>
        <v>0</v>
      </c>
      <c r="N485" s="103">
        <f t="shared" si="495"/>
        <v>0</v>
      </c>
      <c r="O485" s="103">
        <f t="shared" si="495"/>
        <v>0</v>
      </c>
    </row>
    <row r="486" spans="1:15" ht="24" x14ac:dyDescent="0.2">
      <c r="A486" s="104" t="s">
        <v>170</v>
      </c>
      <c r="B486" s="105" t="s">
        <v>171</v>
      </c>
      <c r="C486" s="103">
        <v>0</v>
      </c>
      <c r="D486" s="103">
        <f t="shared" si="494"/>
        <v>153573.56161656379</v>
      </c>
      <c r="E486" s="103">
        <f t="shared" si="494"/>
        <v>66361.404207313026</v>
      </c>
      <c r="F486" s="103">
        <f t="shared" si="494"/>
        <v>66361.404207313026</v>
      </c>
      <c r="G486" s="103">
        <f t="shared" si="494"/>
        <v>66361.404207313026</v>
      </c>
      <c r="H486" s="103">
        <f t="shared" si="494"/>
        <v>66361.404207313026</v>
      </c>
      <c r="I486" s="103">
        <f t="shared" si="494"/>
        <v>66361.404207313026</v>
      </c>
      <c r="J486" s="103">
        <f t="shared" si="494"/>
        <v>0</v>
      </c>
      <c r="K486" s="165">
        <f t="shared" si="467"/>
        <v>0</v>
      </c>
      <c r="L486" s="103">
        <f t="shared" si="495"/>
        <v>0</v>
      </c>
      <c r="M486" s="103">
        <f t="shared" si="495"/>
        <v>0</v>
      </c>
      <c r="N486" s="103">
        <f t="shared" si="495"/>
        <v>0</v>
      </c>
      <c r="O486" s="103">
        <f t="shared" si="495"/>
        <v>0</v>
      </c>
    </row>
    <row r="487" spans="1:15" ht="24" x14ac:dyDescent="0.2">
      <c r="A487" s="106" t="s">
        <v>259</v>
      </c>
      <c r="B487" s="107" t="s">
        <v>171</v>
      </c>
      <c r="C487" s="103">
        <v>0</v>
      </c>
      <c r="D487" s="103">
        <v>153573.56161656379</v>
      </c>
      <c r="E487" s="103">
        <v>66361.404207313026</v>
      </c>
      <c r="F487" s="103">
        <v>66361.404207313026</v>
      </c>
      <c r="G487" s="103">
        <v>66361.404207313026</v>
      </c>
      <c r="H487" s="103">
        <v>66361.404207313026</v>
      </c>
      <c r="I487" s="103">
        <v>66361.404207313026</v>
      </c>
      <c r="J487" s="103">
        <v>0</v>
      </c>
      <c r="K487" s="165">
        <f t="shared" si="467"/>
        <v>0</v>
      </c>
      <c r="L487" s="103">
        <v>0</v>
      </c>
      <c r="M487" s="103"/>
      <c r="N487" s="103"/>
      <c r="O487" s="103"/>
    </row>
    <row r="488" spans="1:15" ht="51" x14ac:dyDescent="0.2">
      <c r="A488" s="55" t="s">
        <v>258</v>
      </c>
      <c r="B488" s="113" t="s">
        <v>203</v>
      </c>
      <c r="C488" s="57">
        <v>0</v>
      </c>
      <c r="D488" s="57">
        <f t="shared" ref="D488:H488" si="496">(D490)</f>
        <v>398.16842524387812</v>
      </c>
      <c r="E488" s="57">
        <f t="shared" si="496"/>
        <v>398.16842524387812</v>
      </c>
      <c r="F488" s="57">
        <f t="shared" si="496"/>
        <v>398.16842524387812</v>
      </c>
      <c r="G488" s="57">
        <f t="shared" si="496"/>
        <v>398.16842524387812</v>
      </c>
      <c r="H488" s="57">
        <f t="shared" si="496"/>
        <v>398.16842524387812</v>
      </c>
      <c r="I488" s="57">
        <f t="shared" ref="I488:J488" si="497">(I490)</f>
        <v>398.16842524387812</v>
      </c>
      <c r="J488" s="57">
        <f t="shared" si="497"/>
        <v>0</v>
      </c>
      <c r="K488" s="165">
        <f t="shared" si="467"/>
        <v>0</v>
      </c>
      <c r="L488" s="57">
        <v>0</v>
      </c>
      <c r="M488" s="57">
        <f>M490</f>
        <v>0</v>
      </c>
      <c r="N488" s="57">
        <f>N490</f>
        <v>0</v>
      </c>
      <c r="O488" s="57">
        <f>O490</f>
        <v>0</v>
      </c>
    </row>
    <row r="489" spans="1:15" ht="22.5" x14ac:dyDescent="0.2">
      <c r="A489" s="58" t="s">
        <v>219</v>
      </c>
      <c r="B489" s="113" t="s">
        <v>220</v>
      </c>
      <c r="C489" s="57">
        <v>0</v>
      </c>
      <c r="D489" s="57">
        <v>0</v>
      </c>
      <c r="E489" s="57">
        <v>0</v>
      </c>
      <c r="F489" s="57">
        <v>0</v>
      </c>
      <c r="G489" s="57">
        <v>0</v>
      </c>
      <c r="H489" s="57">
        <v>0</v>
      </c>
      <c r="I489" s="57">
        <v>0</v>
      </c>
      <c r="J489" s="57">
        <v>0</v>
      </c>
      <c r="K489" s="165">
        <v>0</v>
      </c>
      <c r="L489" s="57"/>
      <c r="M489" s="57"/>
      <c r="N489" s="57"/>
      <c r="O489" s="57"/>
    </row>
    <row r="490" spans="1:15" ht="24" x14ac:dyDescent="0.2">
      <c r="A490" s="101" t="s">
        <v>167</v>
      </c>
      <c r="B490" s="102" t="s">
        <v>23</v>
      </c>
      <c r="C490" s="103">
        <v>0</v>
      </c>
      <c r="D490" s="103">
        <f t="shared" ref="D490:J492" si="498">(D491)</f>
        <v>398.16842524387812</v>
      </c>
      <c r="E490" s="103">
        <f t="shared" si="498"/>
        <v>398.16842524387812</v>
      </c>
      <c r="F490" s="103">
        <f t="shared" si="498"/>
        <v>398.16842524387812</v>
      </c>
      <c r="G490" s="103">
        <f t="shared" si="498"/>
        <v>398.16842524387812</v>
      </c>
      <c r="H490" s="103">
        <f t="shared" si="498"/>
        <v>398.16842524387812</v>
      </c>
      <c r="I490" s="103">
        <f t="shared" si="498"/>
        <v>398.16842524387812</v>
      </c>
      <c r="J490" s="103">
        <f t="shared" si="498"/>
        <v>0</v>
      </c>
      <c r="K490" s="165">
        <f t="shared" si="467"/>
        <v>0</v>
      </c>
      <c r="L490" s="103">
        <f t="shared" ref="L490:O492" si="499">L491</f>
        <v>0</v>
      </c>
      <c r="M490" s="103">
        <f t="shared" si="499"/>
        <v>0</v>
      </c>
      <c r="N490" s="103">
        <f t="shared" si="499"/>
        <v>0</v>
      </c>
      <c r="O490" s="103">
        <f t="shared" si="499"/>
        <v>0</v>
      </c>
    </row>
    <row r="491" spans="1:15" ht="24" x14ac:dyDescent="0.2">
      <c r="A491" s="104" t="s">
        <v>168</v>
      </c>
      <c r="B491" s="105" t="s">
        <v>169</v>
      </c>
      <c r="C491" s="103">
        <v>0</v>
      </c>
      <c r="D491" s="103">
        <f t="shared" si="498"/>
        <v>398.16842524387812</v>
      </c>
      <c r="E491" s="103">
        <f t="shared" si="498"/>
        <v>398.16842524387812</v>
      </c>
      <c r="F491" s="103">
        <f t="shared" si="498"/>
        <v>398.16842524387812</v>
      </c>
      <c r="G491" s="103">
        <f t="shared" si="498"/>
        <v>398.16842524387812</v>
      </c>
      <c r="H491" s="103">
        <f t="shared" si="498"/>
        <v>398.16842524387812</v>
      </c>
      <c r="I491" s="103">
        <f t="shared" si="498"/>
        <v>398.16842524387812</v>
      </c>
      <c r="J491" s="103">
        <f t="shared" si="498"/>
        <v>0</v>
      </c>
      <c r="K491" s="165">
        <f t="shared" si="467"/>
        <v>0</v>
      </c>
      <c r="L491" s="103">
        <f t="shared" si="499"/>
        <v>0</v>
      </c>
      <c r="M491" s="103">
        <f t="shared" si="499"/>
        <v>0</v>
      </c>
      <c r="N491" s="103">
        <f t="shared" si="499"/>
        <v>0</v>
      </c>
      <c r="O491" s="103">
        <f t="shared" si="499"/>
        <v>0</v>
      </c>
    </row>
    <row r="492" spans="1:15" ht="24" x14ac:dyDescent="0.2">
      <c r="A492" s="104" t="s">
        <v>170</v>
      </c>
      <c r="B492" s="105" t="s">
        <v>171</v>
      </c>
      <c r="C492" s="103">
        <v>0</v>
      </c>
      <c r="D492" s="103">
        <f t="shared" si="498"/>
        <v>398.16842524387812</v>
      </c>
      <c r="E492" s="103">
        <f t="shared" si="498"/>
        <v>398.16842524387812</v>
      </c>
      <c r="F492" s="103">
        <f t="shared" si="498"/>
        <v>398.16842524387812</v>
      </c>
      <c r="G492" s="103">
        <f t="shared" si="498"/>
        <v>398.16842524387812</v>
      </c>
      <c r="H492" s="103">
        <f t="shared" si="498"/>
        <v>398.16842524387812</v>
      </c>
      <c r="I492" s="103">
        <f t="shared" si="498"/>
        <v>398.16842524387812</v>
      </c>
      <c r="J492" s="103">
        <f t="shared" si="498"/>
        <v>0</v>
      </c>
      <c r="K492" s="165">
        <f t="shared" si="467"/>
        <v>0</v>
      </c>
      <c r="L492" s="103">
        <f t="shared" si="499"/>
        <v>0</v>
      </c>
      <c r="M492" s="103">
        <f t="shared" si="499"/>
        <v>0</v>
      </c>
      <c r="N492" s="103">
        <f t="shared" si="499"/>
        <v>0</v>
      </c>
      <c r="O492" s="103">
        <f t="shared" si="499"/>
        <v>0</v>
      </c>
    </row>
    <row r="493" spans="1:15" ht="24" x14ac:dyDescent="0.2">
      <c r="A493" s="106" t="s">
        <v>259</v>
      </c>
      <c r="B493" s="107" t="s">
        <v>171</v>
      </c>
      <c r="C493" s="103">
        <v>0</v>
      </c>
      <c r="D493" s="103">
        <v>398.16842524387812</v>
      </c>
      <c r="E493" s="103">
        <v>398.16842524387812</v>
      </c>
      <c r="F493" s="103">
        <v>398.16842524387812</v>
      </c>
      <c r="G493" s="103">
        <v>398.16842524387812</v>
      </c>
      <c r="H493" s="103">
        <v>398.16842524387812</v>
      </c>
      <c r="I493" s="103">
        <v>398.16842524387812</v>
      </c>
      <c r="J493" s="103">
        <v>0</v>
      </c>
      <c r="K493" s="165">
        <f t="shared" si="467"/>
        <v>0</v>
      </c>
      <c r="L493" s="103">
        <v>0</v>
      </c>
      <c r="M493" s="103"/>
      <c r="N493" s="103"/>
      <c r="O493" s="103"/>
    </row>
    <row r="494" spans="1:15" ht="51" x14ac:dyDescent="0.2">
      <c r="A494" s="115" t="s">
        <v>260</v>
      </c>
      <c r="B494" s="116" t="s">
        <v>261</v>
      </c>
      <c r="C494" s="94">
        <f t="shared" ref="C494:F494" si="500">(SUM(C496))</f>
        <v>0</v>
      </c>
      <c r="D494" s="94">
        <f t="shared" si="500"/>
        <v>530.89123365850423</v>
      </c>
      <c r="E494" s="94">
        <f t="shared" si="500"/>
        <v>530.89123365850423</v>
      </c>
      <c r="F494" s="94">
        <f t="shared" si="500"/>
        <v>530.89123365850423</v>
      </c>
      <c r="G494" s="94">
        <f t="shared" ref="G494:I494" si="501">(SUM(G496))</f>
        <v>530.89123365850423</v>
      </c>
      <c r="H494" s="94">
        <f t="shared" ref="H494" si="502">(SUM(H496))</f>
        <v>530.89123365850423</v>
      </c>
      <c r="I494" s="94">
        <f t="shared" si="501"/>
        <v>530.89123365850423</v>
      </c>
      <c r="J494" s="94">
        <f t="shared" ref="J494" si="503">(SUM(J496))</f>
        <v>0</v>
      </c>
      <c r="K494" s="165">
        <f t="shared" si="467"/>
        <v>0</v>
      </c>
      <c r="L494" s="94">
        <f t="shared" ref="L494:O494" si="504">SUM(L496)</f>
        <v>0</v>
      </c>
      <c r="M494" s="94">
        <f t="shared" si="504"/>
        <v>0</v>
      </c>
      <c r="N494" s="94">
        <f t="shared" si="504"/>
        <v>0</v>
      </c>
      <c r="O494" s="94">
        <f t="shared" si="504"/>
        <v>0</v>
      </c>
    </row>
    <row r="495" spans="1:15" x14ac:dyDescent="0.2">
      <c r="A495" s="117" t="s">
        <v>256</v>
      </c>
      <c r="B495" s="118" t="s">
        <v>220</v>
      </c>
      <c r="C495" s="119">
        <v>0</v>
      </c>
      <c r="D495" s="119">
        <v>0</v>
      </c>
      <c r="E495" s="119">
        <v>0</v>
      </c>
      <c r="F495" s="119">
        <v>0</v>
      </c>
      <c r="G495" s="119">
        <v>0</v>
      </c>
      <c r="H495" s="119">
        <v>0</v>
      </c>
      <c r="I495" s="119">
        <v>0</v>
      </c>
      <c r="J495" s="119">
        <v>0</v>
      </c>
      <c r="K495" s="165">
        <v>0</v>
      </c>
      <c r="L495" s="119"/>
      <c r="M495" s="119"/>
      <c r="N495" s="119"/>
      <c r="O495" s="119"/>
    </row>
    <row r="496" spans="1:15" x14ac:dyDescent="0.2">
      <c r="A496" s="71">
        <v>3</v>
      </c>
      <c r="B496" s="72" t="s">
        <v>21</v>
      </c>
      <c r="C496" s="61">
        <f t="shared" ref="C496:J496" si="505">(SUM(C497))</f>
        <v>0</v>
      </c>
      <c r="D496" s="73">
        <f t="shared" si="505"/>
        <v>530.89123365850423</v>
      </c>
      <c r="E496" s="73">
        <f t="shared" si="505"/>
        <v>530.89123365850423</v>
      </c>
      <c r="F496" s="73">
        <f t="shared" si="505"/>
        <v>530.89123365850423</v>
      </c>
      <c r="G496" s="73">
        <f t="shared" si="505"/>
        <v>530.89123365850423</v>
      </c>
      <c r="H496" s="73">
        <f t="shared" si="505"/>
        <v>530.89123365850423</v>
      </c>
      <c r="I496" s="73">
        <f t="shared" si="505"/>
        <v>530.89123365850423</v>
      </c>
      <c r="J496" s="73">
        <f t="shared" si="505"/>
        <v>0</v>
      </c>
      <c r="K496" s="165">
        <f t="shared" si="467"/>
        <v>0</v>
      </c>
      <c r="L496" s="73">
        <f t="shared" ref="L496:O496" si="506">SUM(L497)</f>
        <v>0</v>
      </c>
      <c r="M496" s="73">
        <f t="shared" si="506"/>
        <v>0</v>
      </c>
      <c r="N496" s="73">
        <f t="shared" si="506"/>
        <v>0</v>
      </c>
      <c r="O496" s="73">
        <f t="shared" si="506"/>
        <v>0</v>
      </c>
    </row>
    <row r="497" spans="1:15" x14ac:dyDescent="0.2">
      <c r="A497" s="71">
        <v>32</v>
      </c>
      <c r="B497" s="72" t="s">
        <v>29</v>
      </c>
      <c r="C497" s="73">
        <f>(SUM(C500))</f>
        <v>0</v>
      </c>
      <c r="D497" s="73">
        <f>(SUM(D499,D501))</f>
        <v>530.89123365850423</v>
      </c>
      <c r="E497" s="73">
        <f t="shared" ref="E497:J497" si="507">(SUM(E500))</f>
        <v>530.89123365850423</v>
      </c>
      <c r="F497" s="73">
        <f t="shared" si="507"/>
        <v>530.89123365850423</v>
      </c>
      <c r="G497" s="73">
        <f t="shared" si="507"/>
        <v>530.89123365850423</v>
      </c>
      <c r="H497" s="73">
        <f t="shared" ref="H497" si="508">(SUM(H500))</f>
        <v>530.89123365850423</v>
      </c>
      <c r="I497" s="73">
        <f t="shared" si="507"/>
        <v>530.89123365850423</v>
      </c>
      <c r="J497" s="73">
        <f t="shared" si="507"/>
        <v>0</v>
      </c>
      <c r="K497" s="165">
        <f t="shared" si="467"/>
        <v>0</v>
      </c>
      <c r="L497" s="73">
        <f t="shared" ref="L497:O497" si="509">SUM(L500)</f>
        <v>0</v>
      </c>
      <c r="M497" s="73">
        <f t="shared" si="509"/>
        <v>0</v>
      </c>
      <c r="N497" s="73">
        <f t="shared" si="509"/>
        <v>0</v>
      </c>
      <c r="O497" s="73">
        <f t="shared" si="509"/>
        <v>0</v>
      </c>
    </row>
    <row r="498" spans="1:15" x14ac:dyDescent="0.2">
      <c r="A498" s="71">
        <v>322</v>
      </c>
      <c r="B498" s="72" t="s">
        <v>141</v>
      </c>
      <c r="C498" s="73">
        <f>(D498+E498+J498+K498+L498+M498+N498+O498)</f>
        <v>0</v>
      </c>
      <c r="D498" s="73">
        <v>0</v>
      </c>
      <c r="E498" s="73">
        <v>0</v>
      </c>
      <c r="F498" s="73">
        <v>0</v>
      </c>
      <c r="G498" s="73">
        <v>0</v>
      </c>
      <c r="H498" s="73">
        <v>0</v>
      </c>
      <c r="I498" s="73">
        <v>0</v>
      </c>
      <c r="J498" s="73">
        <v>0</v>
      </c>
      <c r="K498" s="165">
        <v>0</v>
      </c>
      <c r="L498" s="73"/>
      <c r="M498" s="73"/>
      <c r="N498" s="73"/>
      <c r="O498" s="73"/>
    </row>
    <row r="499" spans="1:15" x14ac:dyDescent="0.2">
      <c r="A499" s="63">
        <v>3224</v>
      </c>
      <c r="B499" s="64" t="s">
        <v>231</v>
      </c>
      <c r="C499" s="65">
        <f>(D499+E499+J499+K499+L499+M499+N499+O499)</f>
        <v>0</v>
      </c>
      <c r="D499" s="65">
        <v>0</v>
      </c>
      <c r="E499" s="65">
        <v>0</v>
      </c>
      <c r="F499" s="65">
        <v>0</v>
      </c>
      <c r="G499" s="65">
        <v>0</v>
      </c>
      <c r="H499" s="65">
        <v>0</v>
      </c>
      <c r="I499" s="65">
        <v>0</v>
      </c>
      <c r="J499" s="65">
        <v>0</v>
      </c>
      <c r="K499" s="165">
        <v>0</v>
      </c>
      <c r="L499" s="65"/>
      <c r="M499" s="65"/>
      <c r="N499" s="65"/>
      <c r="O499" s="65"/>
    </row>
    <row r="500" spans="1:15" x14ac:dyDescent="0.2">
      <c r="A500" s="71">
        <v>323</v>
      </c>
      <c r="B500" s="72" t="s">
        <v>96</v>
      </c>
      <c r="C500" s="73">
        <f t="shared" ref="C500:J500" si="510">(SUM(C501))</f>
        <v>0</v>
      </c>
      <c r="D500" s="73">
        <f t="shared" si="510"/>
        <v>530.89123365850423</v>
      </c>
      <c r="E500" s="73">
        <f t="shared" si="510"/>
        <v>530.89123365850423</v>
      </c>
      <c r="F500" s="73">
        <f t="shared" si="510"/>
        <v>530.89123365850423</v>
      </c>
      <c r="G500" s="73">
        <f t="shared" si="510"/>
        <v>530.89123365850423</v>
      </c>
      <c r="H500" s="73">
        <f t="shared" si="510"/>
        <v>530.89123365850423</v>
      </c>
      <c r="I500" s="73">
        <f t="shared" si="510"/>
        <v>530.89123365850423</v>
      </c>
      <c r="J500" s="73">
        <f t="shared" si="510"/>
        <v>0</v>
      </c>
      <c r="K500" s="165">
        <f t="shared" si="467"/>
        <v>0</v>
      </c>
      <c r="L500" s="73">
        <f t="shared" ref="L500:O500" si="511">SUM(L501)</f>
        <v>0</v>
      </c>
      <c r="M500" s="73">
        <f t="shared" si="511"/>
        <v>0</v>
      </c>
      <c r="N500" s="73">
        <f t="shared" si="511"/>
        <v>0</v>
      </c>
      <c r="O500" s="73">
        <f t="shared" si="511"/>
        <v>0</v>
      </c>
    </row>
    <row r="501" spans="1:15" x14ac:dyDescent="0.2">
      <c r="A501" s="63">
        <v>3232</v>
      </c>
      <c r="B501" s="64" t="s">
        <v>262</v>
      </c>
      <c r="C501" s="65">
        <v>0</v>
      </c>
      <c r="D501" s="65">
        <v>530.89123365850423</v>
      </c>
      <c r="E501" s="65">
        <v>530.89123365850423</v>
      </c>
      <c r="F501" s="65">
        <v>530.89123365850423</v>
      </c>
      <c r="G501" s="65">
        <v>530.89123365850423</v>
      </c>
      <c r="H501" s="65">
        <v>530.89123365850423</v>
      </c>
      <c r="I501" s="65">
        <v>530.89123365850423</v>
      </c>
      <c r="J501" s="65">
        <v>0</v>
      </c>
      <c r="K501" s="165">
        <f t="shared" si="467"/>
        <v>0</v>
      </c>
      <c r="L501" s="65">
        <v>0</v>
      </c>
      <c r="M501" s="65">
        <v>0</v>
      </c>
      <c r="N501" s="65"/>
      <c r="O501" s="65"/>
    </row>
    <row r="502" spans="1:15" ht="51" x14ac:dyDescent="0.2">
      <c r="A502" s="55" t="s">
        <v>182</v>
      </c>
      <c r="B502" s="56" t="s">
        <v>183</v>
      </c>
      <c r="C502" s="57">
        <f t="shared" ref="C502:F502" si="512">(SUM(C504))</f>
        <v>179.13</v>
      </c>
      <c r="D502" s="57">
        <f t="shared" si="512"/>
        <v>265.44561682925212</v>
      </c>
      <c r="E502" s="57">
        <f t="shared" si="512"/>
        <v>265.44561682925212</v>
      </c>
      <c r="F502" s="57">
        <f t="shared" si="512"/>
        <v>265.44561682925212</v>
      </c>
      <c r="G502" s="57">
        <f t="shared" ref="G502:I502" si="513">(SUM(G504))</f>
        <v>265.44561682925212</v>
      </c>
      <c r="H502" s="57">
        <f t="shared" ref="H502" si="514">(SUM(H504))</f>
        <v>700</v>
      </c>
      <c r="I502" s="57">
        <f t="shared" si="513"/>
        <v>700</v>
      </c>
      <c r="J502" s="57">
        <f t="shared" ref="J502" si="515">(SUM(J504))</f>
        <v>466.71</v>
      </c>
      <c r="K502" s="165">
        <f t="shared" si="467"/>
        <v>66.67285714285714</v>
      </c>
      <c r="L502" s="57">
        <f t="shared" ref="L502:O502" si="516">SUM(L504)</f>
        <v>0</v>
      </c>
      <c r="M502" s="57">
        <f t="shared" si="516"/>
        <v>0</v>
      </c>
      <c r="N502" s="57">
        <f t="shared" si="516"/>
        <v>0</v>
      </c>
      <c r="O502" s="57">
        <f t="shared" si="516"/>
        <v>0</v>
      </c>
    </row>
    <row r="503" spans="1:15" x14ac:dyDescent="0.2">
      <c r="A503" s="58" t="s">
        <v>226</v>
      </c>
      <c r="B503" s="56" t="s">
        <v>209</v>
      </c>
      <c r="C503" s="57">
        <v>0</v>
      </c>
      <c r="D503" s="57">
        <v>0</v>
      </c>
      <c r="E503" s="57">
        <v>0</v>
      </c>
      <c r="F503" s="57">
        <v>0</v>
      </c>
      <c r="G503" s="57">
        <v>0</v>
      </c>
      <c r="H503" s="57">
        <v>0</v>
      </c>
      <c r="I503" s="57">
        <v>0</v>
      </c>
      <c r="J503" s="57">
        <v>0</v>
      </c>
      <c r="K503" s="165">
        <v>0</v>
      </c>
      <c r="L503" s="57"/>
      <c r="M503" s="57"/>
      <c r="N503" s="57"/>
      <c r="O503" s="57"/>
    </row>
    <row r="504" spans="1:15" x14ac:dyDescent="0.2">
      <c r="A504" s="59">
        <v>3</v>
      </c>
      <c r="B504" s="60" t="s">
        <v>21</v>
      </c>
      <c r="C504" s="61">
        <f>(SUM(C505))</f>
        <v>179.13</v>
      </c>
      <c r="D504" s="61">
        <f t="shared" ref="D504:G504" si="517">(SUM(D505+D510))</f>
        <v>265.44561682925212</v>
      </c>
      <c r="E504" s="61">
        <f t="shared" si="517"/>
        <v>265.44561682925212</v>
      </c>
      <c r="F504" s="61">
        <f t="shared" si="517"/>
        <v>265.44561682925212</v>
      </c>
      <c r="G504" s="61">
        <f t="shared" si="517"/>
        <v>265.44561682925212</v>
      </c>
      <c r="H504" s="61">
        <f t="shared" ref="H504" si="518">(SUM(H505+H510))</f>
        <v>700</v>
      </c>
      <c r="I504" s="61">
        <f t="shared" ref="I504:J504" si="519">(SUM(I505+I510))</f>
        <v>700</v>
      </c>
      <c r="J504" s="61">
        <f t="shared" si="519"/>
        <v>466.71</v>
      </c>
      <c r="K504" s="165">
        <f t="shared" si="467"/>
        <v>66.67285714285714</v>
      </c>
      <c r="L504" s="61">
        <f t="shared" ref="L504:N504" si="520">SUM(L505+L510)</f>
        <v>0</v>
      </c>
      <c r="M504" s="61">
        <f t="shared" si="520"/>
        <v>0</v>
      </c>
      <c r="N504" s="61">
        <f t="shared" si="520"/>
        <v>0</v>
      </c>
      <c r="O504" s="61">
        <f>SUM(O505+O510)</f>
        <v>0</v>
      </c>
    </row>
    <row r="505" spans="1:15" x14ac:dyDescent="0.2">
      <c r="A505" s="59">
        <v>32</v>
      </c>
      <c r="B505" s="60" t="s">
        <v>29</v>
      </c>
      <c r="C505" s="61">
        <f>(SUM(C506:C510))</f>
        <v>179.13</v>
      </c>
      <c r="D505" s="61">
        <f t="shared" ref="D505:H505" si="521">(SUM(D506+D508))</f>
        <v>0</v>
      </c>
      <c r="E505" s="61">
        <f t="shared" si="521"/>
        <v>0</v>
      </c>
      <c r="F505" s="61">
        <f t="shared" si="521"/>
        <v>0</v>
      </c>
      <c r="G505" s="61">
        <f t="shared" si="521"/>
        <v>0</v>
      </c>
      <c r="H505" s="61">
        <f t="shared" si="521"/>
        <v>0</v>
      </c>
      <c r="I505" s="61">
        <f t="shared" ref="I505:J505" si="522">(SUM(I506+I508))</f>
        <v>0</v>
      </c>
      <c r="J505" s="61">
        <f t="shared" si="522"/>
        <v>0</v>
      </c>
      <c r="K505" s="165">
        <v>0</v>
      </c>
      <c r="L505" s="61">
        <f t="shared" ref="L505:N505" si="523">SUM(L506+L508)</f>
        <v>0</v>
      </c>
      <c r="M505" s="61">
        <f t="shared" si="523"/>
        <v>0</v>
      </c>
      <c r="N505" s="61">
        <f t="shared" si="523"/>
        <v>0</v>
      </c>
      <c r="O505" s="61">
        <f>SUM(O506+O508)</f>
        <v>0</v>
      </c>
    </row>
    <row r="506" spans="1:15" x14ac:dyDescent="0.2">
      <c r="A506" s="59">
        <v>322</v>
      </c>
      <c r="B506" s="60" t="s">
        <v>141</v>
      </c>
      <c r="C506" s="61">
        <f t="shared" ref="C506:J506" si="524">(SUM(C507))</f>
        <v>0</v>
      </c>
      <c r="D506" s="61">
        <f t="shared" si="524"/>
        <v>0</v>
      </c>
      <c r="E506" s="61">
        <f t="shared" si="524"/>
        <v>0</v>
      </c>
      <c r="F506" s="61">
        <f t="shared" si="524"/>
        <v>0</v>
      </c>
      <c r="G506" s="61">
        <f t="shared" si="524"/>
        <v>0</v>
      </c>
      <c r="H506" s="61">
        <f t="shared" si="524"/>
        <v>0</v>
      </c>
      <c r="I506" s="61">
        <f t="shared" si="524"/>
        <v>0</v>
      </c>
      <c r="J506" s="61">
        <f t="shared" si="524"/>
        <v>0</v>
      </c>
      <c r="K506" s="165">
        <v>0</v>
      </c>
      <c r="L506" s="61">
        <f t="shared" ref="L506:O506" si="525">SUM(L507)</f>
        <v>0</v>
      </c>
      <c r="M506" s="61">
        <f t="shared" si="525"/>
        <v>0</v>
      </c>
      <c r="N506" s="61">
        <f t="shared" si="525"/>
        <v>0</v>
      </c>
      <c r="O506" s="61">
        <f t="shared" si="525"/>
        <v>0</v>
      </c>
    </row>
    <row r="507" spans="1:15" x14ac:dyDescent="0.2">
      <c r="A507" s="63">
        <v>3222</v>
      </c>
      <c r="B507" s="64" t="s">
        <v>91</v>
      </c>
      <c r="C507" s="65">
        <v>0</v>
      </c>
      <c r="D507" s="65">
        <v>0</v>
      </c>
      <c r="E507" s="65">
        <v>0</v>
      </c>
      <c r="F507" s="65">
        <v>0</v>
      </c>
      <c r="G507" s="65">
        <v>0</v>
      </c>
      <c r="H507" s="65">
        <v>0</v>
      </c>
      <c r="I507" s="65">
        <v>0</v>
      </c>
      <c r="J507" s="65">
        <v>0</v>
      </c>
      <c r="K507" s="165">
        <v>0</v>
      </c>
      <c r="L507" s="65"/>
      <c r="M507" s="65"/>
      <c r="N507" s="65"/>
      <c r="O507" s="65"/>
    </row>
    <row r="508" spans="1:15" ht="25.5" x14ac:dyDescent="0.2">
      <c r="A508" s="59">
        <v>329</v>
      </c>
      <c r="B508" s="60" t="s">
        <v>151</v>
      </c>
      <c r="C508" s="61">
        <f t="shared" ref="C508:J508" si="526">(SUM(C509))</f>
        <v>0</v>
      </c>
      <c r="D508" s="61">
        <f t="shared" si="526"/>
        <v>0</v>
      </c>
      <c r="E508" s="61">
        <f t="shared" si="526"/>
        <v>0</v>
      </c>
      <c r="F508" s="61">
        <f t="shared" si="526"/>
        <v>0</v>
      </c>
      <c r="G508" s="61">
        <f t="shared" si="526"/>
        <v>0</v>
      </c>
      <c r="H508" s="61">
        <f t="shared" si="526"/>
        <v>0</v>
      </c>
      <c r="I508" s="61">
        <f t="shared" si="526"/>
        <v>0</v>
      </c>
      <c r="J508" s="61">
        <f t="shared" si="526"/>
        <v>0</v>
      </c>
      <c r="K508" s="165">
        <v>0</v>
      </c>
      <c r="L508" s="61">
        <f t="shared" ref="L508:O508" si="527">SUM(L509)</f>
        <v>0</v>
      </c>
      <c r="M508" s="61">
        <f t="shared" si="527"/>
        <v>0</v>
      </c>
      <c r="N508" s="61">
        <f t="shared" si="527"/>
        <v>0</v>
      </c>
      <c r="O508" s="61">
        <f t="shared" si="527"/>
        <v>0</v>
      </c>
    </row>
    <row r="509" spans="1:15" x14ac:dyDescent="0.2">
      <c r="A509" s="63">
        <v>3299</v>
      </c>
      <c r="B509" s="64" t="s">
        <v>151</v>
      </c>
      <c r="C509" s="65">
        <v>0</v>
      </c>
      <c r="D509" s="65">
        <v>0</v>
      </c>
      <c r="E509" s="65">
        <v>0</v>
      </c>
      <c r="F509" s="65">
        <v>0</v>
      </c>
      <c r="G509" s="65">
        <v>0</v>
      </c>
      <c r="H509" s="65">
        <v>0</v>
      </c>
      <c r="I509" s="65">
        <v>0</v>
      </c>
      <c r="J509" s="65">
        <v>0</v>
      </c>
      <c r="K509" s="165">
        <v>0</v>
      </c>
      <c r="L509" s="65"/>
      <c r="M509" s="65"/>
      <c r="N509" s="65"/>
      <c r="O509" s="65"/>
    </row>
    <row r="510" spans="1:15" ht="25.5" x14ac:dyDescent="0.2">
      <c r="A510" s="59">
        <v>37</v>
      </c>
      <c r="B510" s="64" t="s">
        <v>158</v>
      </c>
      <c r="C510" s="61">
        <f t="shared" ref="C510:J510" si="528">(SUM(C511))</f>
        <v>179.13</v>
      </c>
      <c r="D510" s="61">
        <f t="shared" si="528"/>
        <v>265.44561682925212</v>
      </c>
      <c r="E510" s="61">
        <f t="shared" si="528"/>
        <v>265.44561682925212</v>
      </c>
      <c r="F510" s="61">
        <f t="shared" si="528"/>
        <v>265.44561682925212</v>
      </c>
      <c r="G510" s="61">
        <f t="shared" si="528"/>
        <v>265.44561682925212</v>
      </c>
      <c r="H510" s="61">
        <f t="shared" si="528"/>
        <v>700</v>
      </c>
      <c r="I510" s="61">
        <f t="shared" si="528"/>
        <v>700</v>
      </c>
      <c r="J510" s="61">
        <f t="shared" si="528"/>
        <v>466.71</v>
      </c>
      <c r="K510" s="165">
        <f t="shared" si="467"/>
        <v>66.67285714285714</v>
      </c>
      <c r="L510" s="61">
        <f t="shared" ref="L510:O511" si="529">SUM(L511)</f>
        <v>0</v>
      </c>
      <c r="M510" s="61">
        <f t="shared" si="529"/>
        <v>0</v>
      </c>
      <c r="N510" s="61">
        <f t="shared" si="529"/>
        <v>0</v>
      </c>
      <c r="O510" s="61">
        <f t="shared" si="529"/>
        <v>0</v>
      </c>
    </row>
    <row r="511" spans="1:15" ht="25.5" x14ac:dyDescent="0.2">
      <c r="A511" s="59">
        <v>372</v>
      </c>
      <c r="B511" s="64" t="s">
        <v>159</v>
      </c>
      <c r="C511" s="61">
        <f t="shared" ref="C511:J511" si="530">(SUM(C512))</f>
        <v>179.13</v>
      </c>
      <c r="D511" s="61">
        <f t="shared" si="530"/>
        <v>265.44561682925212</v>
      </c>
      <c r="E511" s="61">
        <f t="shared" si="530"/>
        <v>265.44561682925212</v>
      </c>
      <c r="F511" s="61">
        <f t="shared" si="530"/>
        <v>265.44561682925212</v>
      </c>
      <c r="G511" s="61">
        <f t="shared" si="530"/>
        <v>265.44561682925212</v>
      </c>
      <c r="H511" s="61">
        <f t="shared" si="530"/>
        <v>700</v>
      </c>
      <c r="I511" s="61">
        <f t="shared" si="530"/>
        <v>700</v>
      </c>
      <c r="J511" s="61">
        <f t="shared" si="530"/>
        <v>466.71</v>
      </c>
      <c r="K511" s="165">
        <f t="shared" si="467"/>
        <v>66.67285714285714</v>
      </c>
      <c r="L511" s="61">
        <f t="shared" si="529"/>
        <v>0</v>
      </c>
      <c r="M511" s="61">
        <f t="shared" si="529"/>
        <v>0</v>
      </c>
      <c r="N511" s="61">
        <f t="shared" si="529"/>
        <v>0</v>
      </c>
      <c r="O511" s="61">
        <f t="shared" si="529"/>
        <v>0</v>
      </c>
    </row>
    <row r="512" spans="1:15" ht="25.5" x14ac:dyDescent="0.2">
      <c r="A512" s="63">
        <v>3722</v>
      </c>
      <c r="B512" s="64" t="s">
        <v>184</v>
      </c>
      <c r="C512" s="65">
        <v>179.13</v>
      </c>
      <c r="D512" s="65">
        <v>265.44561682925212</v>
      </c>
      <c r="E512" s="65">
        <v>265.44561682925212</v>
      </c>
      <c r="F512" s="65">
        <v>265.44561682925212</v>
      </c>
      <c r="G512" s="65">
        <v>265.44561682925212</v>
      </c>
      <c r="H512" s="65">
        <v>700</v>
      </c>
      <c r="I512" s="65">
        <v>700</v>
      </c>
      <c r="J512" s="65">
        <v>466.71</v>
      </c>
      <c r="K512" s="165">
        <f t="shared" si="467"/>
        <v>66.67285714285714</v>
      </c>
      <c r="L512" s="65"/>
      <c r="M512" s="65"/>
      <c r="N512" s="65"/>
      <c r="O512" s="65"/>
    </row>
    <row r="513" spans="1:15" ht="51" x14ac:dyDescent="0.2">
      <c r="A513" s="55" t="s">
        <v>263</v>
      </c>
      <c r="B513" s="56" t="s">
        <v>264</v>
      </c>
      <c r="C513" s="83">
        <f t="shared" ref="C513:F513" si="531">(SUM(C515+C519))</f>
        <v>0</v>
      </c>
      <c r="D513" s="57">
        <f t="shared" si="531"/>
        <v>9290.596589023824</v>
      </c>
      <c r="E513" s="57">
        <f t="shared" si="531"/>
        <v>9290.596589023824</v>
      </c>
      <c r="F513" s="57">
        <f t="shared" si="531"/>
        <v>9290.596589023824</v>
      </c>
      <c r="G513" s="57">
        <f t="shared" ref="G513:I513" si="532">(SUM(G515+G519))</f>
        <v>9290.596589023824</v>
      </c>
      <c r="H513" s="57">
        <f t="shared" ref="H513" si="533">(SUM(H515+H519))</f>
        <v>9290.596589023824</v>
      </c>
      <c r="I513" s="57">
        <f t="shared" si="532"/>
        <v>9290.596589023824</v>
      </c>
      <c r="J513" s="57">
        <f t="shared" ref="J513" si="534">(SUM(J515+J519))</f>
        <v>0</v>
      </c>
      <c r="K513" s="165">
        <f t="shared" si="467"/>
        <v>0</v>
      </c>
      <c r="L513" s="57">
        <f t="shared" ref="L513:O513" si="535">SUM(L515+L519)</f>
        <v>0</v>
      </c>
      <c r="M513" s="57">
        <f t="shared" si="535"/>
        <v>0</v>
      </c>
      <c r="N513" s="57">
        <f t="shared" si="535"/>
        <v>0</v>
      </c>
      <c r="O513" s="57">
        <f t="shared" si="535"/>
        <v>0</v>
      </c>
    </row>
    <row r="514" spans="1:15" x14ac:dyDescent="0.2">
      <c r="A514" s="58" t="s">
        <v>226</v>
      </c>
      <c r="B514" s="56" t="s">
        <v>209</v>
      </c>
      <c r="C514" s="57">
        <v>0</v>
      </c>
      <c r="D514" s="57">
        <v>0</v>
      </c>
      <c r="E514" s="57">
        <v>0</v>
      </c>
      <c r="F514" s="57">
        <v>0</v>
      </c>
      <c r="G514" s="57">
        <v>0</v>
      </c>
      <c r="H514" s="57">
        <v>0</v>
      </c>
      <c r="I514" s="57">
        <v>0</v>
      </c>
      <c r="J514" s="57">
        <v>0</v>
      </c>
      <c r="K514" s="165">
        <v>0</v>
      </c>
      <c r="L514" s="57"/>
      <c r="M514" s="57"/>
      <c r="N514" s="57"/>
      <c r="O514" s="57"/>
    </row>
    <row r="515" spans="1:15" x14ac:dyDescent="0.2">
      <c r="A515" s="71">
        <v>3</v>
      </c>
      <c r="B515" s="72" t="s">
        <v>21</v>
      </c>
      <c r="C515" s="61">
        <f t="shared" ref="C515:J516" si="536">(SUM(C516))</f>
        <v>0</v>
      </c>
      <c r="D515" s="73">
        <f t="shared" si="536"/>
        <v>9290.596589023824</v>
      </c>
      <c r="E515" s="73">
        <f t="shared" si="536"/>
        <v>9290.596589023824</v>
      </c>
      <c r="F515" s="73">
        <f t="shared" si="536"/>
        <v>9290.596589023824</v>
      </c>
      <c r="G515" s="73">
        <f t="shared" si="536"/>
        <v>9290.596589023824</v>
      </c>
      <c r="H515" s="73">
        <f t="shared" si="536"/>
        <v>9290.596589023824</v>
      </c>
      <c r="I515" s="73">
        <f t="shared" si="536"/>
        <v>9290.596589023824</v>
      </c>
      <c r="J515" s="73">
        <f t="shared" si="536"/>
        <v>0</v>
      </c>
      <c r="K515" s="165">
        <f t="shared" si="467"/>
        <v>0</v>
      </c>
      <c r="L515" s="73">
        <f t="shared" ref="L515:O517" si="537">SUM(L516)</f>
        <v>0</v>
      </c>
      <c r="M515" s="73">
        <f t="shared" si="537"/>
        <v>0</v>
      </c>
      <c r="N515" s="73">
        <f t="shared" si="537"/>
        <v>0</v>
      </c>
      <c r="O515" s="73">
        <f t="shared" si="537"/>
        <v>0</v>
      </c>
    </row>
    <row r="516" spans="1:15" ht="38.25" x14ac:dyDescent="0.2">
      <c r="A516" s="71">
        <v>37</v>
      </c>
      <c r="B516" s="72" t="s">
        <v>158</v>
      </c>
      <c r="C516" s="61">
        <f t="shared" si="536"/>
        <v>0</v>
      </c>
      <c r="D516" s="73">
        <f t="shared" si="536"/>
        <v>9290.596589023824</v>
      </c>
      <c r="E516" s="73">
        <f t="shared" si="536"/>
        <v>9290.596589023824</v>
      </c>
      <c r="F516" s="73">
        <f t="shared" si="536"/>
        <v>9290.596589023824</v>
      </c>
      <c r="G516" s="73">
        <f t="shared" si="536"/>
        <v>9290.596589023824</v>
      </c>
      <c r="H516" s="73">
        <f t="shared" si="536"/>
        <v>9290.596589023824</v>
      </c>
      <c r="I516" s="73">
        <f t="shared" si="536"/>
        <v>9290.596589023824</v>
      </c>
      <c r="J516" s="73">
        <f t="shared" si="536"/>
        <v>0</v>
      </c>
      <c r="K516" s="165">
        <f t="shared" si="467"/>
        <v>0</v>
      </c>
      <c r="L516" s="73">
        <f t="shared" si="537"/>
        <v>0</v>
      </c>
      <c r="M516" s="73">
        <f t="shared" si="537"/>
        <v>0</v>
      </c>
      <c r="N516" s="73">
        <f t="shared" si="537"/>
        <v>0</v>
      </c>
      <c r="O516" s="73">
        <f t="shared" si="537"/>
        <v>0</v>
      </c>
    </row>
    <row r="517" spans="1:15" ht="25.5" x14ac:dyDescent="0.2">
      <c r="A517" s="71">
        <v>372</v>
      </c>
      <c r="B517" s="72" t="s">
        <v>159</v>
      </c>
      <c r="C517" s="73">
        <f t="shared" ref="C517:J517" si="538">(SUM(C518))</f>
        <v>0</v>
      </c>
      <c r="D517" s="73">
        <f t="shared" si="538"/>
        <v>9290.596589023824</v>
      </c>
      <c r="E517" s="73">
        <f t="shared" si="538"/>
        <v>9290.596589023824</v>
      </c>
      <c r="F517" s="73">
        <f t="shared" si="538"/>
        <v>9290.596589023824</v>
      </c>
      <c r="G517" s="73">
        <f t="shared" si="538"/>
        <v>9290.596589023824</v>
      </c>
      <c r="H517" s="73">
        <f t="shared" si="538"/>
        <v>9290.596589023824</v>
      </c>
      <c r="I517" s="73">
        <f t="shared" si="538"/>
        <v>9290.596589023824</v>
      </c>
      <c r="J517" s="73">
        <f t="shared" si="538"/>
        <v>0</v>
      </c>
      <c r="K517" s="165">
        <f t="shared" si="467"/>
        <v>0</v>
      </c>
      <c r="L517" s="73">
        <f t="shared" si="537"/>
        <v>0</v>
      </c>
      <c r="M517" s="73">
        <f t="shared" si="537"/>
        <v>0</v>
      </c>
      <c r="N517" s="73">
        <f t="shared" si="537"/>
        <v>0</v>
      </c>
      <c r="O517" s="73">
        <f t="shared" si="537"/>
        <v>0</v>
      </c>
    </row>
    <row r="518" spans="1:15" ht="25.5" x14ac:dyDescent="0.2">
      <c r="A518" s="63">
        <v>3722</v>
      </c>
      <c r="B518" s="64" t="s">
        <v>265</v>
      </c>
      <c r="C518" s="65">
        <v>0</v>
      </c>
      <c r="D518" s="65">
        <v>9290.596589023824</v>
      </c>
      <c r="E518" s="65">
        <v>9290.596589023824</v>
      </c>
      <c r="F518" s="65">
        <v>9290.596589023824</v>
      </c>
      <c r="G518" s="65">
        <v>9290.596589023824</v>
      </c>
      <c r="H518" s="65">
        <v>9290.596589023824</v>
      </c>
      <c r="I518" s="65">
        <v>9290.596589023824</v>
      </c>
      <c r="J518" s="65">
        <v>0</v>
      </c>
      <c r="K518" s="165">
        <f t="shared" si="467"/>
        <v>0</v>
      </c>
      <c r="L518" s="65">
        <v>0</v>
      </c>
      <c r="M518" s="65"/>
      <c r="N518" s="65"/>
      <c r="O518" s="65"/>
    </row>
    <row r="519" spans="1:15" ht="25.5" x14ac:dyDescent="0.2">
      <c r="A519" s="71">
        <v>4</v>
      </c>
      <c r="B519" s="100" t="s">
        <v>23</v>
      </c>
      <c r="C519" s="73">
        <f>(D519+E519+J519+K519+L519+M519+N519+O519)</f>
        <v>0</v>
      </c>
      <c r="D519" s="73">
        <f t="shared" ref="D519:J521" si="539">(SUM(D520))</f>
        <v>0</v>
      </c>
      <c r="E519" s="73">
        <f t="shared" si="539"/>
        <v>0</v>
      </c>
      <c r="F519" s="73">
        <f t="shared" si="539"/>
        <v>0</v>
      </c>
      <c r="G519" s="73">
        <f t="shared" si="539"/>
        <v>0</v>
      </c>
      <c r="H519" s="73">
        <f t="shared" si="539"/>
        <v>0</v>
      </c>
      <c r="I519" s="73">
        <f t="shared" si="539"/>
        <v>0</v>
      </c>
      <c r="J519" s="73">
        <f t="shared" si="539"/>
        <v>0</v>
      </c>
      <c r="K519" s="165">
        <v>0</v>
      </c>
      <c r="L519" s="73">
        <f t="shared" ref="L519:O521" si="540">SUM(L520)</f>
        <v>0</v>
      </c>
      <c r="M519" s="73">
        <f t="shared" si="540"/>
        <v>0</v>
      </c>
      <c r="N519" s="73">
        <f t="shared" si="540"/>
        <v>0</v>
      </c>
      <c r="O519" s="73">
        <f t="shared" si="540"/>
        <v>0</v>
      </c>
    </row>
    <row r="520" spans="1:15" ht="25.5" x14ac:dyDescent="0.2">
      <c r="A520" s="71">
        <v>42</v>
      </c>
      <c r="B520" s="100" t="s">
        <v>39</v>
      </c>
      <c r="C520" s="73">
        <f>(D520+E520+J520+K520+L520+M520+N520+O520)</f>
        <v>0</v>
      </c>
      <c r="D520" s="73">
        <f t="shared" si="539"/>
        <v>0</v>
      </c>
      <c r="E520" s="73">
        <f t="shared" si="539"/>
        <v>0</v>
      </c>
      <c r="F520" s="73">
        <f t="shared" si="539"/>
        <v>0</v>
      </c>
      <c r="G520" s="73">
        <f t="shared" si="539"/>
        <v>0</v>
      </c>
      <c r="H520" s="73">
        <f t="shared" si="539"/>
        <v>0</v>
      </c>
      <c r="I520" s="73">
        <f t="shared" si="539"/>
        <v>0</v>
      </c>
      <c r="J520" s="73">
        <f t="shared" si="539"/>
        <v>0</v>
      </c>
      <c r="K520" s="165">
        <v>0</v>
      </c>
      <c r="L520" s="73">
        <f t="shared" si="540"/>
        <v>0</v>
      </c>
      <c r="M520" s="73">
        <f t="shared" si="540"/>
        <v>0</v>
      </c>
      <c r="N520" s="73">
        <f t="shared" si="540"/>
        <v>0</v>
      </c>
      <c r="O520" s="73">
        <f t="shared" si="540"/>
        <v>0</v>
      </c>
    </row>
    <row r="521" spans="1:15" ht="25.5" x14ac:dyDescent="0.2">
      <c r="A521" s="71">
        <v>424</v>
      </c>
      <c r="B521" s="72" t="s">
        <v>255</v>
      </c>
      <c r="C521" s="73">
        <f>(D521+E521+J521+K521+L521+M521+N521+O521)</f>
        <v>0</v>
      </c>
      <c r="D521" s="73">
        <f t="shared" si="539"/>
        <v>0</v>
      </c>
      <c r="E521" s="73">
        <f t="shared" si="539"/>
        <v>0</v>
      </c>
      <c r="F521" s="73">
        <f t="shared" si="539"/>
        <v>0</v>
      </c>
      <c r="G521" s="73">
        <f t="shared" si="539"/>
        <v>0</v>
      </c>
      <c r="H521" s="73">
        <f t="shared" si="539"/>
        <v>0</v>
      </c>
      <c r="I521" s="73">
        <f t="shared" si="539"/>
        <v>0</v>
      </c>
      <c r="J521" s="73">
        <f t="shared" si="539"/>
        <v>0</v>
      </c>
      <c r="K521" s="165">
        <v>0</v>
      </c>
      <c r="L521" s="73">
        <f t="shared" si="540"/>
        <v>0</v>
      </c>
      <c r="M521" s="73">
        <f t="shared" si="540"/>
        <v>0</v>
      </c>
      <c r="N521" s="73">
        <f t="shared" si="540"/>
        <v>0</v>
      </c>
      <c r="O521" s="73">
        <f t="shared" si="540"/>
        <v>0</v>
      </c>
    </row>
    <row r="522" spans="1:15" x14ac:dyDescent="0.2">
      <c r="A522" s="63">
        <v>4241</v>
      </c>
      <c r="B522" s="64" t="s">
        <v>266</v>
      </c>
      <c r="C522" s="65">
        <f>(D522+E522+J522+K522+L522+M522+N522+O522)</f>
        <v>0</v>
      </c>
      <c r="D522" s="65">
        <v>0</v>
      </c>
      <c r="E522" s="65">
        <v>0</v>
      </c>
      <c r="F522" s="65">
        <v>0</v>
      </c>
      <c r="G522" s="65">
        <v>0</v>
      </c>
      <c r="H522" s="65">
        <v>0</v>
      </c>
      <c r="I522" s="65">
        <v>0</v>
      </c>
      <c r="J522" s="65">
        <v>0</v>
      </c>
      <c r="K522" s="165">
        <v>0</v>
      </c>
      <c r="L522" s="65"/>
      <c r="M522" s="65"/>
      <c r="N522" s="65"/>
      <c r="O522" s="65"/>
    </row>
    <row r="523" spans="1:15" ht="51" x14ac:dyDescent="0.2">
      <c r="A523" s="66" t="s">
        <v>177</v>
      </c>
      <c r="B523" s="67" t="s">
        <v>308</v>
      </c>
      <c r="C523" s="57">
        <f t="shared" ref="C523:F523" si="541">(SUM(C525))</f>
        <v>265.76</v>
      </c>
      <c r="D523" s="57">
        <f t="shared" si="541"/>
        <v>0</v>
      </c>
      <c r="E523" s="57">
        <f t="shared" si="541"/>
        <v>0</v>
      </c>
      <c r="F523" s="57">
        <f t="shared" si="541"/>
        <v>286</v>
      </c>
      <c r="G523" s="57">
        <f t="shared" ref="G523:I523" si="542">(SUM(G525))</f>
        <v>286</v>
      </c>
      <c r="H523" s="57">
        <f t="shared" ref="H523" si="543">(SUM(H525))</f>
        <v>286</v>
      </c>
      <c r="I523" s="57">
        <f t="shared" si="542"/>
        <v>286</v>
      </c>
      <c r="J523" s="57">
        <f t="shared" ref="J523" si="544">(SUM(J525))</f>
        <v>276.22000000000003</v>
      </c>
      <c r="K523" s="165">
        <f t="shared" ref="K523:K528" si="545">J523/I523*100</f>
        <v>96.580419580419587</v>
      </c>
      <c r="L523" s="57">
        <f>SUM(L525)</f>
        <v>0</v>
      </c>
      <c r="M523" s="57">
        <f>SUM(M525)</f>
        <v>0</v>
      </c>
      <c r="N523" s="57">
        <f>SUM(N525)</f>
        <v>0</v>
      </c>
      <c r="O523" s="57">
        <f>SUM(O525)</f>
        <v>0</v>
      </c>
    </row>
    <row r="524" spans="1:15" ht="22.5" x14ac:dyDescent="0.2">
      <c r="A524" s="182" t="s">
        <v>309</v>
      </c>
      <c r="B524" s="67" t="s">
        <v>209</v>
      </c>
      <c r="C524" s="57"/>
      <c r="D524" s="57"/>
      <c r="E524" s="57"/>
      <c r="F524" s="57"/>
      <c r="G524" s="57"/>
      <c r="H524" s="57"/>
      <c r="I524" s="57"/>
      <c r="J524" s="57"/>
      <c r="K524" s="165">
        <v>0</v>
      </c>
      <c r="L524" s="57"/>
      <c r="M524" s="57"/>
      <c r="N524" s="57"/>
      <c r="O524" s="57"/>
    </row>
    <row r="525" spans="1:15" x14ac:dyDescent="0.2">
      <c r="A525" s="59">
        <v>3</v>
      </c>
      <c r="B525" s="60" t="s">
        <v>21</v>
      </c>
      <c r="C525" s="61">
        <f t="shared" ref="C525:J527" si="546">(SUM(C526))</f>
        <v>265.76</v>
      </c>
      <c r="D525" s="61">
        <f t="shared" si="546"/>
        <v>0</v>
      </c>
      <c r="E525" s="61">
        <f t="shared" si="546"/>
        <v>0</v>
      </c>
      <c r="F525" s="61">
        <f t="shared" si="546"/>
        <v>286</v>
      </c>
      <c r="G525" s="61">
        <f t="shared" si="546"/>
        <v>286</v>
      </c>
      <c r="H525" s="61">
        <f t="shared" si="546"/>
        <v>286</v>
      </c>
      <c r="I525" s="61">
        <f t="shared" si="546"/>
        <v>286</v>
      </c>
      <c r="J525" s="61">
        <f t="shared" si="546"/>
        <v>276.22000000000003</v>
      </c>
      <c r="K525" s="165">
        <f t="shared" si="545"/>
        <v>96.580419580419587</v>
      </c>
      <c r="L525" s="61">
        <f t="shared" ref="L525:O527" si="547">SUM(L526)</f>
        <v>0</v>
      </c>
      <c r="M525" s="61">
        <f t="shared" si="547"/>
        <v>0</v>
      </c>
      <c r="N525" s="61">
        <f t="shared" si="547"/>
        <v>0</v>
      </c>
      <c r="O525" s="61">
        <f t="shared" si="547"/>
        <v>0</v>
      </c>
    </row>
    <row r="526" spans="1:15" x14ac:dyDescent="0.2">
      <c r="A526" s="59">
        <v>38</v>
      </c>
      <c r="B526" s="60" t="s">
        <v>118</v>
      </c>
      <c r="C526" s="61">
        <f t="shared" si="546"/>
        <v>265.76</v>
      </c>
      <c r="D526" s="61">
        <f t="shared" si="546"/>
        <v>0</v>
      </c>
      <c r="E526" s="61">
        <f t="shared" si="546"/>
        <v>0</v>
      </c>
      <c r="F526" s="61">
        <f t="shared" si="546"/>
        <v>286</v>
      </c>
      <c r="G526" s="61">
        <f t="shared" si="546"/>
        <v>286</v>
      </c>
      <c r="H526" s="61">
        <f t="shared" si="546"/>
        <v>286</v>
      </c>
      <c r="I526" s="61">
        <f t="shared" si="546"/>
        <v>286</v>
      </c>
      <c r="J526" s="61">
        <f t="shared" si="546"/>
        <v>276.22000000000003</v>
      </c>
      <c r="K526" s="165">
        <f t="shared" si="545"/>
        <v>96.580419580419587</v>
      </c>
      <c r="L526" s="61">
        <f t="shared" si="547"/>
        <v>0</v>
      </c>
      <c r="M526" s="61">
        <f t="shared" si="547"/>
        <v>0</v>
      </c>
      <c r="N526" s="61">
        <f t="shared" si="547"/>
        <v>0</v>
      </c>
      <c r="O526" s="61">
        <f t="shared" si="547"/>
        <v>0</v>
      </c>
    </row>
    <row r="527" spans="1:15" x14ac:dyDescent="0.2">
      <c r="A527" s="59">
        <v>381</v>
      </c>
      <c r="B527" s="60" t="s">
        <v>62</v>
      </c>
      <c r="C527" s="61">
        <f t="shared" si="546"/>
        <v>265.76</v>
      </c>
      <c r="D527" s="61">
        <f t="shared" si="546"/>
        <v>0</v>
      </c>
      <c r="E527" s="61">
        <f t="shared" si="546"/>
        <v>0</v>
      </c>
      <c r="F527" s="61">
        <f t="shared" si="546"/>
        <v>286</v>
      </c>
      <c r="G527" s="61">
        <f t="shared" si="546"/>
        <v>286</v>
      </c>
      <c r="H527" s="61">
        <f t="shared" si="546"/>
        <v>286</v>
      </c>
      <c r="I527" s="61">
        <f t="shared" si="546"/>
        <v>286</v>
      </c>
      <c r="J527" s="61">
        <f t="shared" si="546"/>
        <v>276.22000000000003</v>
      </c>
      <c r="K527" s="165">
        <f t="shared" si="545"/>
        <v>96.580419580419587</v>
      </c>
      <c r="L527" s="61">
        <f t="shared" si="547"/>
        <v>0</v>
      </c>
      <c r="M527" s="61">
        <f t="shared" si="547"/>
        <v>0</v>
      </c>
      <c r="N527" s="61">
        <f t="shared" si="547"/>
        <v>0</v>
      </c>
      <c r="O527" s="61">
        <f t="shared" si="547"/>
        <v>0</v>
      </c>
    </row>
    <row r="528" spans="1:15" x14ac:dyDescent="0.2">
      <c r="A528" s="63">
        <v>3812</v>
      </c>
      <c r="B528" s="64" t="s">
        <v>310</v>
      </c>
      <c r="C528" s="65">
        <v>265.76</v>
      </c>
      <c r="D528" s="65">
        <v>0</v>
      </c>
      <c r="E528" s="65">
        <v>0</v>
      </c>
      <c r="F528" s="156">
        <v>286</v>
      </c>
      <c r="G528" s="160">
        <v>286</v>
      </c>
      <c r="H528" s="160">
        <v>286</v>
      </c>
      <c r="I528" s="160">
        <v>286</v>
      </c>
      <c r="J528" s="160">
        <v>276.22000000000003</v>
      </c>
      <c r="K528" s="165">
        <f t="shared" si="545"/>
        <v>96.580419580419587</v>
      </c>
      <c r="L528" s="65"/>
      <c r="M528" s="65"/>
      <c r="N528" s="65"/>
      <c r="O528" s="65"/>
    </row>
    <row r="529" spans="7:11" x14ac:dyDescent="0.2">
      <c r="G529" s="204"/>
      <c r="H529" s="204"/>
      <c r="I529" s="204"/>
      <c r="J529" s="204"/>
      <c r="K529" s="204"/>
    </row>
    <row r="536" spans="7:11" x14ac:dyDescent="0.2">
      <c r="J536" s="129" t="s">
        <v>283</v>
      </c>
    </row>
    <row r="559" spans="1:15" s="114" customFormat="1" ht="12" x14ac:dyDescent="0.2">
      <c r="A559" s="127"/>
      <c r="B559" s="128"/>
      <c r="C559" s="129"/>
      <c r="D559" s="129"/>
      <c r="E559" s="129"/>
      <c r="F559" s="129"/>
      <c r="G559" s="129"/>
      <c r="H559" s="129"/>
      <c r="I559" s="129"/>
      <c r="J559" s="129"/>
      <c r="K559" s="129"/>
      <c r="L559" s="129"/>
      <c r="M559" s="129"/>
      <c r="N559" s="129"/>
      <c r="O559" s="129"/>
    </row>
  </sheetData>
  <mergeCells count="2">
    <mergeCell ref="A1:O1"/>
    <mergeCell ref="P58:T5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rač. pr. i ras. izvori fin.</vt:lpstr>
      <vt:lpstr>fin. plan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User</cp:lastModifiedBy>
  <cp:lastPrinted>2025-07-17T06:12:28Z</cp:lastPrinted>
  <dcterms:created xsi:type="dcterms:W3CDTF">2022-08-12T12:51:27Z</dcterms:created>
  <dcterms:modified xsi:type="dcterms:W3CDTF">2025-07-17T08:28:35Z</dcterms:modified>
</cp:coreProperties>
</file>