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osant\OneDrive - CARNET\PODACI ŠKOLA\FINANCIJE - ODLUKE FIN.PLAN I REBL\"/>
    </mc:Choice>
  </mc:AlternateContent>
  <xr:revisionPtr revIDLastSave="0" documentId="8_{DFB06EFF-C63E-4D70-AF1E-895FAF0A48BC}" xr6:coauthVersionLast="36" xr6:coauthVersionMax="36" xr10:uidLastSave="{00000000-0000-0000-0000-000000000000}"/>
  <bookViews>
    <workbookView xWindow="0" yWindow="0" windowWidth="28800" windowHeight="12105" activeTab="4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fin plan 23" sheetId="8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8" l="1"/>
  <c r="D14" i="8"/>
  <c r="E14" i="8"/>
  <c r="F14" i="8"/>
  <c r="G14" i="8"/>
  <c r="H14" i="8"/>
  <c r="I14" i="8"/>
  <c r="J14" i="8"/>
  <c r="K14" i="8"/>
  <c r="C16" i="8"/>
  <c r="C17" i="8"/>
  <c r="D18" i="8"/>
  <c r="E18" i="8"/>
  <c r="F18" i="8"/>
  <c r="G18" i="8"/>
  <c r="H18" i="8"/>
  <c r="I18" i="8"/>
  <c r="J18" i="8"/>
  <c r="K18" i="8"/>
  <c r="D25" i="8"/>
  <c r="E25" i="8"/>
  <c r="F25" i="8"/>
  <c r="G25" i="8"/>
  <c r="H25" i="8"/>
  <c r="I25" i="8"/>
  <c r="J25" i="8"/>
  <c r="K25" i="8"/>
  <c r="C29" i="8"/>
  <c r="D34" i="8"/>
  <c r="E34" i="8"/>
  <c r="F34" i="8"/>
  <c r="G34" i="8"/>
  <c r="H34" i="8"/>
  <c r="I34" i="8"/>
  <c r="J34" i="8"/>
  <c r="K34" i="8"/>
  <c r="C36" i="8"/>
  <c r="D41" i="8"/>
  <c r="D40" i="8" s="1"/>
  <c r="E41" i="8"/>
  <c r="E40" i="8" s="1"/>
  <c r="F41" i="8"/>
  <c r="F40" i="8" s="1"/>
  <c r="G41" i="8"/>
  <c r="G40" i="8" s="1"/>
  <c r="H41" i="8"/>
  <c r="H40" i="8" s="1"/>
  <c r="I41" i="8"/>
  <c r="I40" i="8" s="1"/>
  <c r="J41" i="8"/>
  <c r="J40" i="8" s="1"/>
  <c r="K41" i="8"/>
  <c r="K40" i="8" s="1"/>
  <c r="D44" i="8"/>
  <c r="E44" i="8"/>
  <c r="E43" i="8" s="1"/>
  <c r="F44" i="8"/>
  <c r="F43" i="8" s="1"/>
  <c r="G44" i="8"/>
  <c r="G43" i="8" s="1"/>
  <c r="H44" i="8"/>
  <c r="H43" i="8" s="1"/>
  <c r="I44" i="8"/>
  <c r="I43" i="8" s="1"/>
  <c r="J44" i="8"/>
  <c r="J43" i="8" s="1"/>
  <c r="K44" i="8"/>
  <c r="K43" i="8" s="1"/>
  <c r="C45" i="8"/>
  <c r="C49" i="8"/>
  <c r="C48" i="8" s="1"/>
  <c r="C46" i="8" s="1"/>
  <c r="D50" i="8"/>
  <c r="E50" i="8"/>
  <c r="E49" i="8" s="1"/>
  <c r="F50" i="8"/>
  <c r="F49" i="8" s="1"/>
  <c r="G50" i="8"/>
  <c r="G49" i="8" s="1"/>
  <c r="H50" i="8"/>
  <c r="H49" i="8" s="1"/>
  <c r="I50" i="8"/>
  <c r="I49" i="8" s="1"/>
  <c r="J50" i="8"/>
  <c r="J49" i="8" s="1"/>
  <c r="K50" i="8"/>
  <c r="K49" i="8" s="1"/>
  <c r="D52" i="8"/>
  <c r="E52" i="8"/>
  <c r="F52" i="8"/>
  <c r="G52" i="8"/>
  <c r="H52" i="8"/>
  <c r="I52" i="8"/>
  <c r="J52" i="8"/>
  <c r="K52" i="8"/>
  <c r="C54" i="8"/>
  <c r="C55" i="8"/>
  <c r="D55" i="8"/>
  <c r="E55" i="8"/>
  <c r="F55" i="8"/>
  <c r="G55" i="8"/>
  <c r="H55" i="8"/>
  <c r="I55" i="8"/>
  <c r="J55" i="8"/>
  <c r="K55" i="8"/>
  <c r="E60" i="8"/>
  <c r="E59" i="8" s="1"/>
  <c r="E58" i="8" s="1"/>
  <c r="E57" i="8" s="1"/>
  <c r="F60" i="8"/>
  <c r="F59" i="8" s="1"/>
  <c r="F58" i="8" s="1"/>
  <c r="F57" i="8" s="1"/>
  <c r="G60" i="8"/>
  <c r="G59" i="8" s="1"/>
  <c r="G58" i="8" s="1"/>
  <c r="G57" i="8" s="1"/>
  <c r="H60" i="8"/>
  <c r="H59" i="8" s="1"/>
  <c r="H58" i="8" s="1"/>
  <c r="H57" i="8" s="1"/>
  <c r="I60" i="8"/>
  <c r="I59" i="8" s="1"/>
  <c r="I58" i="8" s="1"/>
  <c r="I57" i="8" s="1"/>
  <c r="J60" i="8"/>
  <c r="J59" i="8" s="1"/>
  <c r="J58" i="8" s="1"/>
  <c r="J57" i="8" s="1"/>
  <c r="K60" i="8"/>
  <c r="K59" i="8" s="1"/>
  <c r="K58" i="8" s="1"/>
  <c r="K57" i="8" s="1"/>
  <c r="D61" i="8"/>
  <c r="D60" i="8" s="1"/>
  <c r="D59" i="8" s="1"/>
  <c r="D58" i="8" s="1"/>
  <c r="D57" i="8" s="1"/>
  <c r="C62" i="8"/>
  <c r="C61" i="8" s="1"/>
  <c r="C60" i="8" s="1"/>
  <c r="C59" i="8" s="1"/>
  <c r="C58" i="8" s="1"/>
  <c r="C57" i="8" s="1"/>
  <c r="E67" i="8"/>
  <c r="E66" i="8" s="1"/>
  <c r="E64" i="8" s="1"/>
  <c r="F67" i="8"/>
  <c r="F66" i="8" s="1"/>
  <c r="F64" i="8" s="1"/>
  <c r="G67" i="8"/>
  <c r="G66" i="8" s="1"/>
  <c r="G64" i="8" s="1"/>
  <c r="D68" i="8"/>
  <c r="C69" i="8"/>
  <c r="C70" i="8"/>
  <c r="C71" i="8"/>
  <c r="D72" i="8"/>
  <c r="C72" i="8" s="1"/>
  <c r="C73" i="8"/>
  <c r="C74" i="8"/>
  <c r="C75" i="8"/>
  <c r="D76" i="8"/>
  <c r="C76" i="8" s="1"/>
  <c r="C77" i="8"/>
  <c r="H78" i="8"/>
  <c r="H67" i="8" s="1"/>
  <c r="H66" i="8" s="1"/>
  <c r="H64" i="8" s="1"/>
  <c r="I78" i="8"/>
  <c r="I67" i="8" s="1"/>
  <c r="I66" i="8" s="1"/>
  <c r="I64" i="8" s="1"/>
  <c r="J78" i="8"/>
  <c r="J67" i="8" s="1"/>
  <c r="J66" i="8" s="1"/>
  <c r="J64" i="8" s="1"/>
  <c r="K78" i="8"/>
  <c r="K67" i="8" s="1"/>
  <c r="K66" i="8" s="1"/>
  <c r="K64" i="8" s="1"/>
  <c r="C82" i="8"/>
  <c r="C80" i="8" s="1"/>
  <c r="D82" i="8"/>
  <c r="D80" i="8" s="1"/>
  <c r="E82" i="8"/>
  <c r="E80" i="8" s="1"/>
  <c r="F82" i="8"/>
  <c r="F80" i="8" s="1"/>
  <c r="G82" i="8"/>
  <c r="G80" i="8" s="1"/>
  <c r="D84" i="8"/>
  <c r="D83" i="8" s="1"/>
  <c r="E84" i="8"/>
  <c r="E83" i="8" s="1"/>
  <c r="F84" i="8"/>
  <c r="F83" i="8" s="1"/>
  <c r="G84" i="8"/>
  <c r="G83" i="8" s="1"/>
  <c r="H84" i="8"/>
  <c r="H83" i="8" s="1"/>
  <c r="H82" i="8" s="1"/>
  <c r="H80" i="8" s="1"/>
  <c r="I84" i="8"/>
  <c r="I83" i="8" s="1"/>
  <c r="I82" i="8" s="1"/>
  <c r="I80" i="8" s="1"/>
  <c r="J84" i="8"/>
  <c r="J83" i="8" s="1"/>
  <c r="J82" i="8" s="1"/>
  <c r="J80" i="8" s="1"/>
  <c r="K84" i="8"/>
  <c r="K83" i="8" s="1"/>
  <c r="K82" i="8" s="1"/>
  <c r="K80" i="8" s="1"/>
  <c r="C85" i="8"/>
  <c r="C84" i="8" s="1"/>
  <c r="C83" i="8" s="1"/>
  <c r="D86" i="8"/>
  <c r="E86" i="8"/>
  <c r="F86" i="8"/>
  <c r="G86" i="8"/>
  <c r="C92" i="8"/>
  <c r="C91" i="8" s="1"/>
  <c r="C90" i="8" s="1"/>
  <c r="C88" i="8" s="1"/>
  <c r="D92" i="8"/>
  <c r="D91" i="8" s="1"/>
  <c r="D90" i="8" s="1"/>
  <c r="D88" i="8" s="1"/>
  <c r="E92" i="8"/>
  <c r="E91" i="8" s="1"/>
  <c r="E90" i="8" s="1"/>
  <c r="E88" i="8" s="1"/>
  <c r="F92" i="8"/>
  <c r="F91" i="8" s="1"/>
  <c r="F90" i="8" s="1"/>
  <c r="F88" i="8" s="1"/>
  <c r="G92" i="8"/>
  <c r="G91" i="8" s="1"/>
  <c r="G90" i="8" s="1"/>
  <c r="G88" i="8" s="1"/>
  <c r="H92" i="8"/>
  <c r="H91" i="8" s="1"/>
  <c r="H90" i="8" s="1"/>
  <c r="H88" i="8" s="1"/>
  <c r="I92" i="8"/>
  <c r="I91" i="8" s="1"/>
  <c r="I90" i="8" s="1"/>
  <c r="I88" i="8" s="1"/>
  <c r="J92" i="8"/>
  <c r="J91" i="8" s="1"/>
  <c r="J90" i="8" s="1"/>
  <c r="J88" i="8" s="1"/>
  <c r="K92" i="8"/>
  <c r="K91" i="8" s="1"/>
  <c r="K90" i="8" s="1"/>
  <c r="K88" i="8" s="1"/>
  <c r="C99" i="8"/>
  <c r="D99" i="8"/>
  <c r="E99" i="8"/>
  <c r="F99" i="8"/>
  <c r="G99" i="8"/>
  <c r="H99" i="8"/>
  <c r="I99" i="8"/>
  <c r="J99" i="8"/>
  <c r="K99" i="8"/>
  <c r="C101" i="8"/>
  <c r="D101" i="8"/>
  <c r="E101" i="8"/>
  <c r="F101" i="8"/>
  <c r="G101" i="8"/>
  <c r="H101" i="8"/>
  <c r="I101" i="8"/>
  <c r="J101" i="8"/>
  <c r="K101" i="8"/>
  <c r="C103" i="8"/>
  <c r="D104" i="8"/>
  <c r="D103" i="8" s="1"/>
  <c r="E104" i="8"/>
  <c r="E103" i="8" s="1"/>
  <c r="F104" i="8"/>
  <c r="F103" i="8" s="1"/>
  <c r="G104" i="8"/>
  <c r="G103" i="8" s="1"/>
  <c r="H104" i="8"/>
  <c r="H103" i="8" s="1"/>
  <c r="I104" i="8"/>
  <c r="I103" i="8" s="1"/>
  <c r="J104" i="8"/>
  <c r="J103" i="8" s="1"/>
  <c r="K104" i="8"/>
  <c r="K103" i="8" s="1"/>
  <c r="C109" i="8"/>
  <c r="C108" i="8" s="1"/>
  <c r="C106" i="8" s="1"/>
  <c r="D110" i="8"/>
  <c r="D109" i="8" s="1"/>
  <c r="D108" i="8" s="1"/>
  <c r="D106" i="8" s="1"/>
  <c r="E110" i="8"/>
  <c r="E109" i="8" s="1"/>
  <c r="E108" i="8" s="1"/>
  <c r="E106" i="8" s="1"/>
  <c r="F110" i="8"/>
  <c r="F109" i="8" s="1"/>
  <c r="F108" i="8" s="1"/>
  <c r="F106" i="8" s="1"/>
  <c r="G110" i="8"/>
  <c r="G109" i="8" s="1"/>
  <c r="G108" i="8" s="1"/>
  <c r="G106" i="8" s="1"/>
  <c r="H110" i="8"/>
  <c r="H109" i="8" s="1"/>
  <c r="H108" i="8" s="1"/>
  <c r="H106" i="8" s="1"/>
  <c r="I110" i="8"/>
  <c r="I109" i="8" s="1"/>
  <c r="I108" i="8" s="1"/>
  <c r="I106" i="8" s="1"/>
  <c r="J110" i="8"/>
  <c r="J109" i="8" s="1"/>
  <c r="J108" i="8" s="1"/>
  <c r="J106" i="8" s="1"/>
  <c r="K110" i="8"/>
  <c r="K109" i="8" s="1"/>
  <c r="K108" i="8" s="1"/>
  <c r="K106" i="8" s="1"/>
  <c r="C115" i="8"/>
  <c r="D116" i="8"/>
  <c r="E116" i="8"/>
  <c r="F116" i="8"/>
  <c r="G116" i="8"/>
  <c r="H116" i="8"/>
  <c r="I116" i="8"/>
  <c r="J116" i="8"/>
  <c r="K116" i="8"/>
  <c r="D118" i="8"/>
  <c r="E118" i="8"/>
  <c r="F118" i="8"/>
  <c r="G118" i="8"/>
  <c r="H118" i="8"/>
  <c r="I118" i="8"/>
  <c r="J118" i="8"/>
  <c r="K118" i="8"/>
  <c r="D120" i="8"/>
  <c r="E120" i="8"/>
  <c r="F120" i="8"/>
  <c r="G120" i="8"/>
  <c r="H120" i="8"/>
  <c r="I120" i="8"/>
  <c r="J120" i="8"/>
  <c r="K120" i="8"/>
  <c r="C122" i="8"/>
  <c r="D123" i="8"/>
  <c r="D122" i="8" s="1"/>
  <c r="E123" i="8"/>
  <c r="E122" i="8" s="1"/>
  <c r="F123" i="8"/>
  <c r="F122" i="8" s="1"/>
  <c r="G123" i="8"/>
  <c r="G122" i="8" s="1"/>
  <c r="H123" i="8"/>
  <c r="H122" i="8" s="1"/>
  <c r="I123" i="8"/>
  <c r="I122" i="8" s="1"/>
  <c r="J123" i="8"/>
  <c r="J122" i="8" s="1"/>
  <c r="K123" i="8"/>
  <c r="K122" i="8" s="1"/>
  <c r="C129" i="8"/>
  <c r="C128" i="8" s="1"/>
  <c r="C126" i="8" s="1"/>
  <c r="D130" i="8"/>
  <c r="E130" i="8"/>
  <c r="F130" i="8"/>
  <c r="G130" i="8"/>
  <c r="H130" i="8"/>
  <c r="I130" i="8"/>
  <c r="J130" i="8"/>
  <c r="K130" i="8"/>
  <c r="D132" i="8"/>
  <c r="E132" i="8"/>
  <c r="F132" i="8"/>
  <c r="G132" i="8"/>
  <c r="H132" i="8"/>
  <c r="I132" i="8"/>
  <c r="J132" i="8"/>
  <c r="K132" i="8"/>
  <c r="D134" i="8"/>
  <c r="E134" i="8"/>
  <c r="F134" i="8"/>
  <c r="G134" i="8"/>
  <c r="H134" i="8"/>
  <c r="I134" i="8"/>
  <c r="J134" i="8"/>
  <c r="K134" i="8"/>
  <c r="D137" i="8"/>
  <c r="D136" i="8" s="1"/>
  <c r="E137" i="8"/>
  <c r="E136" i="8" s="1"/>
  <c r="F137" i="8"/>
  <c r="F136" i="8" s="1"/>
  <c r="G137" i="8"/>
  <c r="G136" i="8" s="1"/>
  <c r="H137" i="8"/>
  <c r="H136" i="8" s="1"/>
  <c r="I137" i="8"/>
  <c r="I136" i="8" s="1"/>
  <c r="J137" i="8"/>
  <c r="J136" i="8" s="1"/>
  <c r="K137" i="8"/>
  <c r="K136" i="8" s="1"/>
  <c r="C138" i="8"/>
  <c r="C144" i="8"/>
  <c r="C143" i="8" s="1"/>
  <c r="C141" i="8" s="1"/>
  <c r="C140" i="8" s="1"/>
  <c r="D145" i="8"/>
  <c r="D144" i="8" s="1"/>
  <c r="D143" i="8" s="1"/>
  <c r="D141" i="8" s="1"/>
  <c r="D140" i="8" s="1"/>
  <c r="E145" i="8"/>
  <c r="E144" i="8" s="1"/>
  <c r="E143" i="8" s="1"/>
  <c r="E141" i="8" s="1"/>
  <c r="E140" i="8" s="1"/>
  <c r="F145" i="8"/>
  <c r="F144" i="8" s="1"/>
  <c r="F143" i="8" s="1"/>
  <c r="F141" i="8" s="1"/>
  <c r="F140" i="8" s="1"/>
  <c r="G145" i="8"/>
  <c r="G144" i="8" s="1"/>
  <c r="G143" i="8" s="1"/>
  <c r="G141" i="8" s="1"/>
  <c r="G140" i="8" s="1"/>
  <c r="H145" i="8"/>
  <c r="H144" i="8" s="1"/>
  <c r="H143" i="8" s="1"/>
  <c r="H141" i="8" s="1"/>
  <c r="H140" i="8" s="1"/>
  <c r="I145" i="8"/>
  <c r="I144" i="8" s="1"/>
  <c r="I143" i="8" s="1"/>
  <c r="I141" i="8" s="1"/>
  <c r="I140" i="8" s="1"/>
  <c r="J145" i="8"/>
  <c r="J144" i="8" s="1"/>
  <c r="J143" i="8" s="1"/>
  <c r="J141" i="8" s="1"/>
  <c r="J140" i="8" s="1"/>
  <c r="K145" i="8"/>
  <c r="K144" i="8" s="1"/>
  <c r="K143" i="8" s="1"/>
  <c r="K141" i="8" s="1"/>
  <c r="K140" i="8" s="1"/>
  <c r="C151" i="8"/>
  <c r="C150" i="8" s="1"/>
  <c r="C148" i="8" s="1"/>
  <c r="D152" i="8"/>
  <c r="D151" i="8" s="1"/>
  <c r="D150" i="8" s="1"/>
  <c r="D148" i="8" s="1"/>
  <c r="E152" i="8"/>
  <c r="E151" i="8" s="1"/>
  <c r="E150" i="8" s="1"/>
  <c r="E148" i="8" s="1"/>
  <c r="F152" i="8"/>
  <c r="F151" i="8" s="1"/>
  <c r="F150" i="8" s="1"/>
  <c r="F148" i="8" s="1"/>
  <c r="G152" i="8"/>
  <c r="G151" i="8" s="1"/>
  <c r="G150" i="8" s="1"/>
  <c r="G148" i="8" s="1"/>
  <c r="H152" i="8"/>
  <c r="H151" i="8" s="1"/>
  <c r="H150" i="8" s="1"/>
  <c r="H148" i="8" s="1"/>
  <c r="I152" i="8"/>
  <c r="I151" i="8" s="1"/>
  <c r="I150" i="8" s="1"/>
  <c r="I148" i="8" s="1"/>
  <c r="J152" i="8"/>
  <c r="J151" i="8" s="1"/>
  <c r="J150" i="8" s="1"/>
  <c r="J148" i="8" s="1"/>
  <c r="K152" i="8"/>
  <c r="K151" i="8" s="1"/>
  <c r="K150" i="8" s="1"/>
  <c r="K148" i="8" s="1"/>
  <c r="C159" i="8"/>
  <c r="C158" i="8" s="1"/>
  <c r="C157" i="8" s="1"/>
  <c r="C155" i="8" s="1"/>
  <c r="D159" i="8"/>
  <c r="D158" i="8" s="1"/>
  <c r="D157" i="8" s="1"/>
  <c r="D155" i="8" s="1"/>
  <c r="E159" i="8"/>
  <c r="E158" i="8" s="1"/>
  <c r="E157" i="8" s="1"/>
  <c r="E155" i="8" s="1"/>
  <c r="F159" i="8"/>
  <c r="F158" i="8" s="1"/>
  <c r="F157" i="8" s="1"/>
  <c r="F155" i="8" s="1"/>
  <c r="G159" i="8"/>
  <c r="G158" i="8" s="1"/>
  <c r="G157" i="8" s="1"/>
  <c r="G155" i="8" s="1"/>
  <c r="H159" i="8"/>
  <c r="H158" i="8" s="1"/>
  <c r="H157" i="8" s="1"/>
  <c r="H155" i="8" s="1"/>
  <c r="I159" i="8"/>
  <c r="I158" i="8" s="1"/>
  <c r="I157" i="8" s="1"/>
  <c r="I155" i="8" s="1"/>
  <c r="J159" i="8"/>
  <c r="J158" i="8" s="1"/>
  <c r="J157" i="8" s="1"/>
  <c r="J155" i="8" s="1"/>
  <c r="K159" i="8"/>
  <c r="K158" i="8" s="1"/>
  <c r="K157" i="8" s="1"/>
  <c r="K155" i="8" s="1"/>
  <c r="C165" i="8"/>
  <c r="C164" i="8" s="1"/>
  <c r="C162" i="8" s="1"/>
  <c r="C161" i="8" s="1"/>
  <c r="D166" i="8"/>
  <c r="D165" i="8" s="1"/>
  <c r="D164" i="8" s="1"/>
  <c r="D162" i="8" s="1"/>
  <c r="D161" i="8" s="1"/>
  <c r="E166" i="8"/>
  <c r="E165" i="8" s="1"/>
  <c r="E164" i="8" s="1"/>
  <c r="E162" i="8" s="1"/>
  <c r="E161" i="8" s="1"/>
  <c r="F166" i="8"/>
  <c r="F165" i="8" s="1"/>
  <c r="F164" i="8" s="1"/>
  <c r="F162" i="8" s="1"/>
  <c r="F161" i="8" s="1"/>
  <c r="G166" i="8"/>
  <c r="G165" i="8" s="1"/>
  <c r="G164" i="8" s="1"/>
  <c r="G162" i="8" s="1"/>
  <c r="G161" i="8" s="1"/>
  <c r="H166" i="8"/>
  <c r="H165" i="8" s="1"/>
  <c r="H164" i="8" s="1"/>
  <c r="H162" i="8" s="1"/>
  <c r="H161" i="8" s="1"/>
  <c r="I166" i="8"/>
  <c r="I165" i="8" s="1"/>
  <c r="I164" i="8" s="1"/>
  <c r="I162" i="8" s="1"/>
  <c r="I161" i="8" s="1"/>
  <c r="J166" i="8"/>
  <c r="J165" i="8" s="1"/>
  <c r="J164" i="8" s="1"/>
  <c r="J162" i="8" s="1"/>
  <c r="J161" i="8" s="1"/>
  <c r="K166" i="8"/>
  <c r="K165" i="8" s="1"/>
  <c r="K164" i="8" s="1"/>
  <c r="K162" i="8" s="1"/>
  <c r="K161" i="8" s="1"/>
  <c r="D175" i="8"/>
  <c r="E175" i="8"/>
  <c r="F175" i="8"/>
  <c r="G175" i="8"/>
  <c r="H175" i="8"/>
  <c r="I175" i="8"/>
  <c r="J175" i="8"/>
  <c r="K175" i="8"/>
  <c r="C178" i="8"/>
  <c r="D179" i="8"/>
  <c r="E179" i="8"/>
  <c r="F179" i="8"/>
  <c r="G179" i="8"/>
  <c r="H179" i="8"/>
  <c r="I179" i="8"/>
  <c r="J179" i="8"/>
  <c r="K179" i="8"/>
  <c r="C181" i="8"/>
  <c r="C185" i="8"/>
  <c r="D186" i="8"/>
  <c r="E186" i="8"/>
  <c r="F186" i="8"/>
  <c r="G186" i="8"/>
  <c r="H186" i="8"/>
  <c r="I186" i="8"/>
  <c r="J186" i="8"/>
  <c r="K186" i="8"/>
  <c r="C187" i="8"/>
  <c r="C189" i="8"/>
  <c r="D192" i="8"/>
  <c r="E192" i="8"/>
  <c r="F192" i="8"/>
  <c r="G192" i="8"/>
  <c r="H192" i="8"/>
  <c r="I192" i="8"/>
  <c r="J192" i="8"/>
  <c r="K192" i="8"/>
  <c r="D194" i="8"/>
  <c r="E194" i="8"/>
  <c r="F194" i="8"/>
  <c r="G194" i="8"/>
  <c r="H194" i="8"/>
  <c r="I194" i="8"/>
  <c r="J194" i="8"/>
  <c r="K194" i="8"/>
  <c r="C195" i="8"/>
  <c r="C197" i="8"/>
  <c r="C198" i="8"/>
  <c r="C199" i="8"/>
  <c r="E202" i="8"/>
  <c r="F202" i="8"/>
  <c r="F201" i="8" s="1"/>
  <c r="G202" i="8"/>
  <c r="G201" i="8" s="1"/>
  <c r="C203" i="8"/>
  <c r="E204" i="8"/>
  <c r="F204" i="8"/>
  <c r="G204" i="8"/>
  <c r="C205" i="8"/>
  <c r="C207" i="8"/>
  <c r="C210" i="8"/>
  <c r="C209" i="8" s="1"/>
  <c r="C208" i="8" s="1"/>
  <c r="D211" i="8"/>
  <c r="E211" i="8"/>
  <c r="F211" i="8"/>
  <c r="G211" i="8"/>
  <c r="H211" i="8"/>
  <c r="I211" i="8"/>
  <c r="J211" i="8"/>
  <c r="K211" i="8"/>
  <c r="C214" i="8"/>
  <c r="D215" i="8"/>
  <c r="E215" i="8"/>
  <c r="F215" i="8"/>
  <c r="G215" i="8"/>
  <c r="H215" i="8"/>
  <c r="I215" i="8"/>
  <c r="J215" i="8"/>
  <c r="K215" i="8"/>
  <c r="C217" i="8"/>
  <c r="C221" i="8"/>
  <c r="D222" i="8"/>
  <c r="E222" i="8"/>
  <c r="F222" i="8"/>
  <c r="G222" i="8"/>
  <c r="H222" i="8"/>
  <c r="I222" i="8"/>
  <c r="J222" i="8"/>
  <c r="K222" i="8"/>
  <c r="C223" i="8"/>
  <c r="C225" i="8"/>
  <c r="D227" i="8"/>
  <c r="E227" i="8"/>
  <c r="F227" i="8"/>
  <c r="G227" i="8"/>
  <c r="H227" i="8"/>
  <c r="I227" i="8"/>
  <c r="J227" i="8"/>
  <c r="K227" i="8"/>
  <c r="D229" i="8"/>
  <c r="E229" i="8"/>
  <c r="F229" i="8"/>
  <c r="G229" i="8"/>
  <c r="H229" i="8"/>
  <c r="I229" i="8"/>
  <c r="J229" i="8"/>
  <c r="K229" i="8"/>
  <c r="C230" i="8"/>
  <c r="C232" i="8"/>
  <c r="C233" i="8"/>
  <c r="C234" i="8"/>
  <c r="E237" i="8"/>
  <c r="F237" i="8"/>
  <c r="F236" i="8" s="1"/>
  <c r="G237" i="8"/>
  <c r="G236" i="8" s="1"/>
  <c r="C238" i="8"/>
  <c r="E239" i="8"/>
  <c r="F239" i="8"/>
  <c r="G239" i="8"/>
  <c r="C240" i="8"/>
  <c r="C242" i="8"/>
  <c r="C245" i="8"/>
  <c r="C244" i="8" s="1"/>
  <c r="D246" i="8"/>
  <c r="E246" i="8"/>
  <c r="F246" i="8"/>
  <c r="G246" i="8"/>
  <c r="H246" i="8"/>
  <c r="I246" i="8"/>
  <c r="J246" i="8"/>
  <c r="K246" i="8"/>
  <c r="C249" i="8"/>
  <c r="D250" i="8"/>
  <c r="E250" i="8"/>
  <c r="F250" i="8"/>
  <c r="G250" i="8"/>
  <c r="H250" i="8"/>
  <c r="I250" i="8"/>
  <c r="J250" i="8"/>
  <c r="K250" i="8"/>
  <c r="C252" i="8"/>
  <c r="C256" i="8"/>
  <c r="D257" i="8"/>
  <c r="E257" i="8"/>
  <c r="F257" i="8"/>
  <c r="G257" i="8"/>
  <c r="H257" i="8"/>
  <c r="I257" i="8"/>
  <c r="J257" i="8"/>
  <c r="K257" i="8"/>
  <c r="C258" i="8"/>
  <c r="C260" i="8"/>
  <c r="D262" i="8"/>
  <c r="E262" i="8"/>
  <c r="F262" i="8"/>
  <c r="G262" i="8"/>
  <c r="H262" i="8"/>
  <c r="I262" i="8"/>
  <c r="J262" i="8"/>
  <c r="K262" i="8"/>
  <c r="D264" i="8"/>
  <c r="E264" i="8"/>
  <c r="F264" i="8"/>
  <c r="G264" i="8"/>
  <c r="H264" i="8"/>
  <c r="I264" i="8"/>
  <c r="J264" i="8"/>
  <c r="K264" i="8"/>
  <c r="C265" i="8"/>
  <c r="C267" i="8"/>
  <c r="C268" i="8"/>
  <c r="C269" i="8"/>
  <c r="E272" i="8"/>
  <c r="E271" i="8" s="1"/>
  <c r="F272" i="8"/>
  <c r="F271" i="8" s="1"/>
  <c r="G272" i="8"/>
  <c r="G271" i="8" s="1"/>
  <c r="E274" i="8"/>
  <c r="F274" i="8"/>
  <c r="G274" i="8"/>
  <c r="C275" i="8"/>
  <c r="C277" i="8"/>
  <c r="D281" i="8"/>
  <c r="E281" i="8"/>
  <c r="F281" i="8"/>
  <c r="G281" i="8"/>
  <c r="H281" i="8"/>
  <c r="I281" i="8"/>
  <c r="J281" i="8"/>
  <c r="K281" i="8"/>
  <c r="C284" i="8"/>
  <c r="D285" i="8"/>
  <c r="E285" i="8"/>
  <c r="F285" i="8"/>
  <c r="G285" i="8"/>
  <c r="H285" i="8"/>
  <c r="I285" i="8"/>
  <c r="J285" i="8"/>
  <c r="K285" i="8"/>
  <c r="C287" i="8"/>
  <c r="C291" i="8"/>
  <c r="D292" i="8"/>
  <c r="E292" i="8"/>
  <c r="F292" i="8"/>
  <c r="G292" i="8"/>
  <c r="H292" i="8"/>
  <c r="I292" i="8"/>
  <c r="J292" i="8"/>
  <c r="K292" i="8"/>
  <c r="C293" i="8"/>
  <c r="C295" i="8"/>
  <c r="D297" i="8"/>
  <c r="E297" i="8"/>
  <c r="F297" i="8"/>
  <c r="G297" i="8"/>
  <c r="H297" i="8"/>
  <c r="I297" i="8"/>
  <c r="J297" i="8"/>
  <c r="K297" i="8"/>
  <c r="D299" i="8"/>
  <c r="E299" i="8"/>
  <c r="F299" i="8"/>
  <c r="G299" i="8"/>
  <c r="H299" i="8"/>
  <c r="I299" i="8"/>
  <c r="J299" i="8"/>
  <c r="K299" i="8"/>
  <c r="C300" i="8"/>
  <c r="C302" i="8"/>
  <c r="C303" i="8"/>
  <c r="C304" i="8"/>
  <c r="E307" i="8"/>
  <c r="E306" i="8" s="1"/>
  <c r="F307" i="8"/>
  <c r="F306" i="8" s="1"/>
  <c r="G307" i="8"/>
  <c r="G306" i="8" s="1"/>
  <c r="C308" i="8"/>
  <c r="C309" i="8"/>
  <c r="C279" i="8" s="1"/>
  <c r="C278" i="8" s="1"/>
  <c r="E309" i="8"/>
  <c r="F309" i="8"/>
  <c r="G309" i="8"/>
  <c r="C312" i="8"/>
  <c r="C316" i="8"/>
  <c r="D317" i="8"/>
  <c r="E317" i="8"/>
  <c r="F317" i="8"/>
  <c r="G317" i="8"/>
  <c r="H317" i="8"/>
  <c r="I317" i="8"/>
  <c r="J317" i="8"/>
  <c r="K317" i="8"/>
  <c r="D321" i="8"/>
  <c r="E321" i="8"/>
  <c r="F321" i="8"/>
  <c r="G321" i="8"/>
  <c r="H321" i="8"/>
  <c r="I321" i="8"/>
  <c r="J321" i="8"/>
  <c r="K321" i="8"/>
  <c r="D323" i="8"/>
  <c r="E323" i="8"/>
  <c r="F323" i="8"/>
  <c r="G323" i="8"/>
  <c r="H323" i="8"/>
  <c r="I323" i="8"/>
  <c r="J323" i="8"/>
  <c r="K323" i="8"/>
  <c r="C326" i="8"/>
  <c r="D327" i="8"/>
  <c r="E327" i="8"/>
  <c r="F327" i="8"/>
  <c r="G327" i="8"/>
  <c r="H327" i="8"/>
  <c r="I327" i="8"/>
  <c r="J327" i="8"/>
  <c r="K327" i="8"/>
  <c r="D329" i="8"/>
  <c r="E329" i="8"/>
  <c r="F329" i="8"/>
  <c r="G329" i="8"/>
  <c r="H329" i="8"/>
  <c r="I329" i="8"/>
  <c r="J329" i="8"/>
  <c r="K329" i="8"/>
  <c r="C331" i="8"/>
  <c r="H333" i="8"/>
  <c r="H331" i="8" s="1"/>
  <c r="C335" i="8"/>
  <c r="C336" i="8"/>
  <c r="C337" i="8"/>
  <c r="D338" i="8"/>
  <c r="D334" i="8" s="1"/>
  <c r="D333" i="8" s="1"/>
  <c r="D331" i="8" s="1"/>
  <c r="E338" i="8"/>
  <c r="E334" i="8" s="1"/>
  <c r="E333" i="8" s="1"/>
  <c r="E331" i="8" s="1"/>
  <c r="F338" i="8"/>
  <c r="F334" i="8" s="1"/>
  <c r="F333" i="8" s="1"/>
  <c r="F331" i="8" s="1"/>
  <c r="G338" i="8"/>
  <c r="G334" i="8" s="1"/>
  <c r="G333" i="8" s="1"/>
  <c r="G331" i="8" s="1"/>
  <c r="H338" i="8"/>
  <c r="I338" i="8"/>
  <c r="I334" i="8" s="1"/>
  <c r="I333" i="8" s="1"/>
  <c r="I331" i="8" s="1"/>
  <c r="J338" i="8"/>
  <c r="J334" i="8" s="1"/>
  <c r="J333" i="8" s="1"/>
  <c r="J331" i="8" s="1"/>
  <c r="K338" i="8"/>
  <c r="K334" i="8" s="1"/>
  <c r="K333" i="8" s="1"/>
  <c r="K331" i="8" s="1"/>
  <c r="C339" i="8"/>
  <c r="C341" i="8"/>
  <c r="C342" i="8"/>
  <c r="C343" i="8"/>
  <c r="C344" i="8"/>
  <c r="D345" i="8"/>
  <c r="E345" i="8"/>
  <c r="F345" i="8"/>
  <c r="G345" i="8"/>
  <c r="H345" i="8"/>
  <c r="I345" i="8"/>
  <c r="J345" i="8"/>
  <c r="K345" i="8"/>
  <c r="C346" i="8"/>
  <c r="C347" i="8"/>
  <c r="C348" i="8"/>
  <c r="C349" i="8"/>
  <c r="C350" i="8"/>
  <c r="C351" i="8"/>
  <c r="C352" i="8"/>
  <c r="H356" i="8"/>
  <c r="H354" i="8" s="1"/>
  <c r="C357" i="8"/>
  <c r="C356" i="8" s="1"/>
  <c r="C354" i="8" s="1"/>
  <c r="C358" i="8"/>
  <c r="C359" i="8"/>
  <c r="C360" i="8"/>
  <c r="D361" i="8"/>
  <c r="D357" i="8" s="1"/>
  <c r="D356" i="8" s="1"/>
  <c r="D354" i="8" s="1"/>
  <c r="E361" i="8"/>
  <c r="E357" i="8" s="1"/>
  <c r="E356" i="8" s="1"/>
  <c r="E354" i="8" s="1"/>
  <c r="F361" i="8"/>
  <c r="F357" i="8" s="1"/>
  <c r="F356" i="8" s="1"/>
  <c r="F354" i="8" s="1"/>
  <c r="G361" i="8"/>
  <c r="G357" i="8" s="1"/>
  <c r="G356" i="8" s="1"/>
  <c r="G354" i="8" s="1"/>
  <c r="H361" i="8"/>
  <c r="I361" i="8"/>
  <c r="I357" i="8" s="1"/>
  <c r="I356" i="8" s="1"/>
  <c r="I354" i="8" s="1"/>
  <c r="J361" i="8"/>
  <c r="J357" i="8" s="1"/>
  <c r="J356" i="8" s="1"/>
  <c r="J354" i="8" s="1"/>
  <c r="K361" i="8"/>
  <c r="K357" i="8" s="1"/>
  <c r="K356" i="8" s="1"/>
  <c r="K354" i="8" s="1"/>
  <c r="C362" i="8"/>
  <c r="C364" i="8"/>
  <c r="C365" i="8"/>
  <c r="C366" i="8"/>
  <c r="C367" i="8"/>
  <c r="D368" i="8"/>
  <c r="E368" i="8"/>
  <c r="F368" i="8"/>
  <c r="G368" i="8"/>
  <c r="H368" i="8"/>
  <c r="I368" i="8"/>
  <c r="J368" i="8"/>
  <c r="K368" i="8"/>
  <c r="C369" i="8"/>
  <c r="C370" i="8"/>
  <c r="C371" i="8"/>
  <c r="C372" i="8"/>
  <c r="C373" i="8"/>
  <c r="C374" i="8"/>
  <c r="C375" i="8"/>
  <c r="C380" i="8"/>
  <c r="C379" i="8" s="1"/>
  <c r="C377" i="8" s="1"/>
  <c r="D381" i="8"/>
  <c r="E381" i="8"/>
  <c r="F381" i="8"/>
  <c r="G381" i="8"/>
  <c r="H381" i="8"/>
  <c r="I381" i="8"/>
  <c r="J381" i="8"/>
  <c r="K381" i="8"/>
  <c r="D383" i="8"/>
  <c r="E383" i="8"/>
  <c r="F383" i="8"/>
  <c r="G383" i="8"/>
  <c r="H383" i="8"/>
  <c r="I383" i="8"/>
  <c r="J383" i="8"/>
  <c r="K383" i="8"/>
  <c r="E385" i="8"/>
  <c r="F385" i="8"/>
  <c r="G385" i="8"/>
  <c r="H385" i="8"/>
  <c r="I385" i="8"/>
  <c r="J385" i="8"/>
  <c r="K385" i="8"/>
  <c r="D388" i="8"/>
  <c r="E388" i="8"/>
  <c r="F388" i="8"/>
  <c r="G388" i="8"/>
  <c r="H388" i="8"/>
  <c r="I388" i="8"/>
  <c r="J388" i="8"/>
  <c r="K388" i="8"/>
  <c r="C389" i="8"/>
  <c r="C391" i="8"/>
  <c r="D392" i="8"/>
  <c r="E392" i="8"/>
  <c r="F392" i="8"/>
  <c r="G392" i="8"/>
  <c r="H392" i="8"/>
  <c r="I392" i="8"/>
  <c r="J392" i="8"/>
  <c r="K392" i="8"/>
  <c r="C393" i="8"/>
  <c r="C394" i="8"/>
  <c r="C395" i="8"/>
  <c r="D396" i="8"/>
  <c r="E396" i="8"/>
  <c r="F396" i="8"/>
  <c r="G396" i="8"/>
  <c r="H396" i="8"/>
  <c r="I396" i="8"/>
  <c r="J396" i="8"/>
  <c r="K396" i="8"/>
  <c r="C397" i="8"/>
  <c r="C398" i="8"/>
  <c r="C402" i="8"/>
  <c r="C401" i="8" s="1"/>
  <c r="C399" i="8" s="1"/>
  <c r="K402" i="8"/>
  <c r="K401" i="8" s="1"/>
  <c r="K399" i="8" s="1"/>
  <c r="D403" i="8"/>
  <c r="D402" i="8" s="1"/>
  <c r="D401" i="8" s="1"/>
  <c r="D399" i="8" s="1"/>
  <c r="E403" i="8"/>
  <c r="E402" i="8" s="1"/>
  <c r="E401" i="8" s="1"/>
  <c r="E399" i="8" s="1"/>
  <c r="F403" i="8"/>
  <c r="F402" i="8" s="1"/>
  <c r="F401" i="8" s="1"/>
  <c r="F399" i="8" s="1"/>
  <c r="G403" i="8"/>
  <c r="G402" i="8" s="1"/>
  <c r="G401" i="8" s="1"/>
  <c r="G399" i="8" s="1"/>
  <c r="H403" i="8"/>
  <c r="H402" i="8" s="1"/>
  <c r="H401" i="8" s="1"/>
  <c r="H399" i="8" s="1"/>
  <c r="I403" i="8"/>
  <c r="I402" i="8" s="1"/>
  <c r="I401" i="8" s="1"/>
  <c r="I399" i="8" s="1"/>
  <c r="J403" i="8"/>
  <c r="J402" i="8" s="1"/>
  <c r="J401" i="8" s="1"/>
  <c r="J399" i="8" s="1"/>
  <c r="C408" i="8"/>
  <c r="C407" i="8" s="1"/>
  <c r="C405" i="8" s="1"/>
  <c r="D409" i="8"/>
  <c r="D408" i="8" s="1"/>
  <c r="E409" i="8"/>
  <c r="E408" i="8" s="1"/>
  <c r="F409" i="8"/>
  <c r="F408" i="8" s="1"/>
  <c r="G409" i="8"/>
  <c r="G408" i="8" s="1"/>
  <c r="H409" i="8"/>
  <c r="H408" i="8" s="1"/>
  <c r="I409" i="8"/>
  <c r="I408" i="8" s="1"/>
  <c r="J409" i="8"/>
  <c r="J408" i="8" s="1"/>
  <c r="K409" i="8"/>
  <c r="K408" i="8" s="1"/>
  <c r="D412" i="8"/>
  <c r="D411" i="8" s="1"/>
  <c r="E412" i="8"/>
  <c r="E411" i="8" s="1"/>
  <c r="F412" i="8"/>
  <c r="F411" i="8" s="1"/>
  <c r="G412" i="8"/>
  <c r="G411" i="8" s="1"/>
  <c r="H412" i="8"/>
  <c r="H411" i="8" s="1"/>
  <c r="I412" i="8"/>
  <c r="I411" i="8" s="1"/>
  <c r="J412" i="8"/>
  <c r="J411" i="8" s="1"/>
  <c r="K412" i="8"/>
  <c r="K411" i="8" s="1"/>
  <c r="D419" i="8"/>
  <c r="E419" i="8"/>
  <c r="F419" i="8"/>
  <c r="G419" i="8"/>
  <c r="H419" i="8"/>
  <c r="I419" i="8"/>
  <c r="J419" i="8"/>
  <c r="K419" i="8"/>
  <c r="C421" i="8"/>
  <c r="C422" i="8"/>
  <c r="C423" i="8"/>
  <c r="C424" i="8"/>
  <c r="D426" i="8"/>
  <c r="E426" i="8"/>
  <c r="F426" i="8"/>
  <c r="G426" i="8"/>
  <c r="H426" i="8"/>
  <c r="I426" i="8"/>
  <c r="J426" i="8"/>
  <c r="K426" i="8"/>
  <c r="D432" i="8"/>
  <c r="E432" i="8"/>
  <c r="F432" i="8"/>
  <c r="G432" i="8"/>
  <c r="H432" i="8"/>
  <c r="I432" i="8"/>
  <c r="J432" i="8"/>
  <c r="K432" i="8"/>
  <c r="C434" i="8"/>
  <c r="C435" i="8"/>
  <c r="C436" i="8"/>
  <c r="C437" i="8"/>
  <c r="D439" i="8"/>
  <c r="E439" i="8"/>
  <c r="F439" i="8"/>
  <c r="G439" i="8"/>
  <c r="H439" i="8"/>
  <c r="I439" i="8"/>
  <c r="J439" i="8"/>
  <c r="K439" i="8"/>
  <c r="D445" i="8"/>
  <c r="E445" i="8"/>
  <c r="F445" i="8"/>
  <c r="G445" i="8"/>
  <c r="H445" i="8"/>
  <c r="I445" i="8"/>
  <c r="J445" i="8"/>
  <c r="K445" i="8"/>
  <c r="C447" i="8"/>
  <c r="C448" i="8"/>
  <c r="C449" i="8"/>
  <c r="C450" i="8"/>
  <c r="D452" i="8"/>
  <c r="E452" i="8"/>
  <c r="F452" i="8"/>
  <c r="G452" i="8"/>
  <c r="H452" i="8"/>
  <c r="I452" i="8"/>
  <c r="J452" i="8"/>
  <c r="K452" i="8"/>
  <c r="D458" i="8"/>
  <c r="D457" i="8" s="1"/>
  <c r="D456" i="8" s="1"/>
  <c r="D454" i="8" s="1"/>
  <c r="E458" i="8"/>
  <c r="E457" i="8" s="1"/>
  <c r="E456" i="8" s="1"/>
  <c r="E454" i="8" s="1"/>
  <c r="F458" i="8"/>
  <c r="F457" i="8" s="1"/>
  <c r="F456" i="8" s="1"/>
  <c r="F454" i="8" s="1"/>
  <c r="G458" i="8"/>
  <c r="G457" i="8" s="1"/>
  <c r="G456" i="8" s="1"/>
  <c r="G454" i="8" s="1"/>
  <c r="H458" i="8"/>
  <c r="H457" i="8" s="1"/>
  <c r="H456" i="8" s="1"/>
  <c r="I458" i="8"/>
  <c r="I457" i="8" s="1"/>
  <c r="I456" i="8" s="1"/>
  <c r="I454" i="8" s="1"/>
  <c r="J458" i="8"/>
  <c r="J457" i="8" s="1"/>
  <c r="J456" i="8" s="1"/>
  <c r="J454" i="8" s="1"/>
  <c r="K458" i="8"/>
  <c r="K457" i="8" s="1"/>
  <c r="K456" i="8" s="1"/>
  <c r="K454" i="8" s="1"/>
  <c r="D464" i="8"/>
  <c r="D463" i="8" s="1"/>
  <c r="D462" i="8" s="1"/>
  <c r="D460" i="8" s="1"/>
  <c r="E464" i="8"/>
  <c r="E463" i="8" s="1"/>
  <c r="E462" i="8" s="1"/>
  <c r="E460" i="8" s="1"/>
  <c r="F464" i="8"/>
  <c r="F463" i="8" s="1"/>
  <c r="F462" i="8" s="1"/>
  <c r="F460" i="8" s="1"/>
  <c r="G464" i="8"/>
  <c r="G463" i="8" s="1"/>
  <c r="G462" i="8" s="1"/>
  <c r="G460" i="8" s="1"/>
  <c r="H464" i="8"/>
  <c r="H463" i="8" s="1"/>
  <c r="H462" i="8" s="1"/>
  <c r="I464" i="8"/>
  <c r="I463" i="8" s="1"/>
  <c r="I462" i="8" s="1"/>
  <c r="I460" i="8" s="1"/>
  <c r="J464" i="8"/>
  <c r="J463" i="8" s="1"/>
  <c r="J462" i="8" s="1"/>
  <c r="J460" i="8" s="1"/>
  <c r="K464" i="8"/>
  <c r="K463" i="8" s="1"/>
  <c r="K462" i="8" s="1"/>
  <c r="K460" i="8" s="1"/>
  <c r="D469" i="8"/>
  <c r="D468" i="8" s="1"/>
  <c r="D466" i="8" s="1"/>
  <c r="C470" i="8"/>
  <c r="C471" i="8"/>
  <c r="C469" i="8" s="1"/>
  <c r="C468" i="8" s="1"/>
  <c r="C466" i="8" s="1"/>
  <c r="D472" i="8"/>
  <c r="E472" i="8"/>
  <c r="E469" i="8" s="1"/>
  <c r="E468" i="8" s="1"/>
  <c r="E466" i="8" s="1"/>
  <c r="F472" i="8"/>
  <c r="F469" i="8" s="1"/>
  <c r="F468" i="8" s="1"/>
  <c r="F466" i="8" s="1"/>
  <c r="G472" i="8"/>
  <c r="G469" i="8" s="1"/>
  <c r="G468" i="8" s="1"/>
  <c r="G466" i="8" s="1"/>
  <c r="H472" i="8"/>
  <c r="H469" i="8" s="1"/>
  <c r="H468" i="8" s="1"/>
  <c r="H466" i="8" s="1"/>
  <c r="I472" i="8"/>
  <c r="I469" i="8" s="1"/>
  <c r="I468" i="8" s="1"/>
  <c r="I466" i="8" s="1"/>
  <c r="J472" i="8"/>
  <c r="J469" i="8" s="1"/>
  <c r="J468" i="8" s="1"/>
  <c r="J466" i="8" s="1"/>
  <c r="K472" i="8"/>
  <c r="K469" i="8" s="1"/>
  <c r="K468" i="8" s="1"/>
  <c r="K466" i="8" s="1"/>
  <c r="C478" i="8"/>
  <c r="D478" i="8"/>
  <c r="E478" i="8"/>
  <c r="F478" i="8"/>
  <c r="G478" i="8"/>
  <c r="H478" i="8"/>
  <c r="I478" i="8"/>
  <c r="J478" i="8"/>
  <c r="K478" i="8"/>
  <c r="C480" i="8"/>
  <c r="D480" i="8"/>
  <c r="E480" i="8"/>
  <c r="F480" i="8"/>
  <c r="G480" i="8"/>
  <c r="H480" i="8"/>
  <c r="I480" i="8"/>
  <c r="J480" i="8"/>
  <c r="K480" i="8"/>
  <c r="C482" i="8"/>
  <c r="D483" i="8"/>
  <c r="D482" i="8" s="1"/>
  <c r="E483" i="8"/>
  <c r="E482" i="8" s="1"/>
  <c r="F483" i="8"/>
  <c r="F482" i="8" s="1"/>
  <c r="G483" i="8"/>
  <c r="G482" i="8" s="1"/>
  <c r="H483" i="8"/>
  <c r="H482" i="8" s="1"/>
  <c r="I483" i="8"/>
  <c r="I482" i="8" s="1"/>
  <c r="J483" i="8"/>
  <c r="J482" i="8" s="1"/>
  <c r="K483" i="8"/>
  <c r="K482" i="8" s="1"/>
  <c r="C488" i="8"/>
  <c r="C487" i="8" s="1"/>
  <c r="D489" i="8"/>
  <c r="D488" i="8" s="1"/>
  <c r="D487" i="8" s="1"/>
  <c r="E489" i="8"/>
  <c r="E488" i="8" s="1"/>
  <c r="E487" i="8" s="1"/>
  <c r="F489" i="8"/>
  <c r="F488" i="8" s="1"/>
  <c r="F487" i="8" s="1"/>
  <c r="G489" i="8"/>
  <c r="G488" i="8" s="1"/>
  <c r="G487" i="8" s="1"/>
  <c r="H489" i="8"/>
  <c r="H488" i="8" s="1"/>
  <c r="H487" i="8" s="1"/>
  <c r="I489" i="8"/>
  <c r="I488" i="8" s="1"/>
  <c r="I487" i="8" s="1"/>
  <c r="J489" i="8"/>
  <c r="J488" i="8" s="1"/>
  <c r="J487" i="8" s="1"/>
  <c r="K489" i="8"/>
  <c r="K488" i="8" s="1"/>
  <c r="K487" i="8" s="1"/>
  <c r="D493" i="8"/>
  <c r="D492" i="8" s="1"/>
  <c r="D491" i="8" s="1"/>
  <c r="E493" i="8"/>
  <c r="E492" i="8" s="1"/>
  <c r="E491" i="8" s="1"/>
  <c r="F493" i="8"/>
  <c r="F492" i="8" s="1"/>
  <c r="F491" i="8" s="1"/>
  <c r="G493" i="8"/>
  <c r="G492" i="8" s="1"/>
  <c r="G491" i="8" s="1"/>
  <c r="H493" i="8"/>
  <c r="H492" i="8" s="1"/>
  <c r="H491" i="8" s="1"/>
  <c r="I493" i="8"/>
  <c r="I492" i="8" s="1"/>
  <c r="I491" i="8" s="1"/>
  <c r="J493" i="8"/>
  <c r="J492" i="8" s="1"/>
  <c r="J491" i="8" s="1"/>
  <c r="K493" i="8"/>
  <c r="K492" i="8" s="1"/>
  <c r="K491" i="8" s="1"/>
  <c r="C494" i="8"/>
  <c r="C498" i="8"/>
  <c r="C497" i="8" s="1"/>
  <c r="C496" i="8" s="1"/>
  <c r="C495" i="8" s="1"/>
  <c r="D498" i="8"/>
  <c r="D497" i="8" s="1"/>
  <c r="D496" i="8" s="1"/>
  <c r="D495" i="8" s="1"/>
  <c r="E498" i="8"/>
  <c r="E497" i="8" s="1"/>
  <c r="E496" i="8" s="1"/>
  <c r="E495" i="8" s="1"/>
  <c r="F498" i="8"/>
  <c r="F497" i="8" s="1"/>
  <c r="F496" i="8" s="1"/>
  <c r="F495" i="8" s="1"/>
  <c r="G498" i="8"/>
  <c r="G497" i="8" s="1"/>
  <c r="G496" i="8" s="1"/>
  <c r="G495" i="8" s="1"/>
  <c r="H498" i="8"/>
  <c r="H497" i="8" s="1"/>
  <c r="H496" i="8" s="1"/>
  <c r="H495" i="8" s="1"/>
  <c r="I498" i="8"/>
  <c r="I497" i="8" s="1"/>
  <c r="I496" i="8" s="1"/>
  <c r="I495" i="8" s="1"/>
  <c r="J498" i="8"/>
  <c r="J497" i="8" s="1"/>
  <c r="J496" i="8" s="1"/>
  <c r="J495" i="8" s="1"/>
  <c r="K498" i="8"/>
  <c r="K497" i="8" s="1"/>
  <c r="K496" i="8" s="1"/>
  <c r="K495" i="8" s="1"/>
  <c r="H485" i="8" l="1"/>
  <c r="F98" i="8"/>
  <c r="F97" i="8" s="1"/>
  <c r="F95" i="8" s="1"/>
  <c r="I98" i="8"/>
  <c r="I97" i="8" s="1"/>
  <c r="I95" i="8" s="1"/>
  <c r="E98" i="8"/>
  <c r="E97" i="8" s="1"/>
  <c r="E95" i="8" s="1"/>
  <c r="C243" i="8"/>
  <c r="C204" i="8"/>
  <c r="C174" i="8" s="1"/>
  <c r="C171" i="8" s="1"/>
  <c r="H477" i="8"/>
  <c r="H476" i="8" s="1"/>
  <c r="H474" i="8" s="1"/>
  <c r="H174" i="8"/>
  <c r="H173" i="8" s="1"/>
  <c r="H171" i="8" s="1"/>
  <c r="D174" i="8"/>
  <c r="D173" i="8" s="1"/>
  <c r="D171" i="8" s="1"/>
  <c r="J147" i="8"/>
  <c r="C431" i="8"/>
  <c r="C430" i="8" s="1"/>
  <c r="C428" i="8" s="1"/>
  <c r="J387" i="8"/>
  <c r="F387" i="8"/>
  <c r="F380" i="8"/>
  <c r="C306" i="8"/>
  <c r="K147" i="8"/>
  <c r="G147" i="8"/>
  <c r="C114" i="8"/>
  <c r="C112" i="8" s="1"/>
  <c r="I13" i="8"/>
  <c r="I12" i="8" s="1"/>
  <c r="I10" i="8" s="1"/>
  <c r="E13" i="8"/>
  <c r="E12" i="8" s="1"/>
  <c r="E10" i="8" s="1"/>
  <c r="D316" i="8"/>
  <c r="D477" i="8"/>
  <c r="D476" i="8" s="1"/>
  <c r="D474" i="8" s="1"/>
  <c r="K210" i="8"/>
  <c r="K209" i="8" s="1"/>
  <c r="G210" i="8"/>
  <c r="G209" i="8" s="1"/>
  <c r="I147" i="8"/>
  <c r="F147" i="8"/>
  <c r="J98" i="8"/>
  <c r="J97" i="8" s="1"/>
  <c r="J95" i="8" s="1"/>
  <c r="J13" i="8"/>
  <c r="J12" i="8" s="1"/>
  <c r="J10" i="8" s="1"/>
  <c r="H316" i="8"/>
  <c r="J477" i="8"/>
  <c r="J476" i="8" s="1"/>
  <c r="J474" i="8" s="1"/>
  <c r="F477" i="8"/>
  <c r="F476" i="8" s="1"/>
  <c r="F474" i="8" s="1"/>
  <c r="K380" i="8"/>
  <c r="J245" i="8"/>
  <c r="J244" i="8" s="1"/>
  <c r="F245" i="8"/>
  <c r="F244" i="8" s="1"/>
  <c r="E115" i="8"/>
  <c r="E114" i="8" s="1"/>
  <c r="E112" i="8" s="1"/>
  <c r="I444" i="8"/>
  <c r="I443" i="8" s="1"/>
  <c r="I441" i="8" s="1"/>
  <c r="E444" i="8"/>
  <c r="E443" i="8" s="1"/>
  <c r="E441" i="8" s="1"/>
  <c r="I431" i="8"/>
  <c r="I430" i="8" s="1"/>
  <c r="I428" i="8" s="1"/>
  <c r="E418" i="8"/>
  <c r="E417" i="8" s="1"/>
  <c r="E415" i="8" s="1"/>
  <c r="I48" i="8"/>
  <c r="I46" i="8" s="1"/>
  <c r="E48" i="8"/>
  <c r="E46" i="8" s="1"/>
  <c r="C491" i="8"/>
  <c r="C485" i="8" s="1"/>
  <c r="K477" i="8"/>
  <c r="K476" i="8" s="1"/>
  <c r="K474" i="8" s="1"/>
  <c r="G477" i="8"/>
  <c r="G476" i="8" s="1"/>
  <c r="G474" i="8" s="1"/>
  <c r="C444" i="8"/>
  <c r="C443" i="8" s="1"/>
  <c r="C441" i="8" s="1"/>
  <c r="H444" i="8"/>
  <c r="H443" i="8" s="1"/>
  <c r="H441" i="8" s="1"/>
  <c r="H431" i="8"/>
  <c r="H430" i="8" s="1"/>
  <c r="H428" i="8" s="1"/>
  <c r="C418" i="8"/>
  <c r="C417" i="8" s="1"/>
  <c r="C415" i="8" s="1"/>
  <c r="H418" i="8"/>
  <c r="H417" i="8" s="1"/>
  <c r="H415" i="8" s="1"/>
  <c r="I129" i="8"/>
  <c r="I128" i="8" s="1"/>
  <c r="I126" i="8" s="1"/>
  <c r="E129" i="8"/>
  <c r="E128" i="8" s="1"/>
  <c r="E126" i="8" s="1"/>
  <c r="E431" i="8"/>
  <c r="E430" i="8" s="1"/>
  <c r="E428" i="8" s="1"/>
  <c r="I418" i="8"/>
  <c r="I417" i="8" s="1"/>
  <c r="I415" i="8" s="1"/>
  <c r="D485" i="8"/>
  <c r="C477" i="8"/>
  <c r="C476" i="8" s="1"/>
  <c r="C474" i="8" s="1"/>
  <c r="D444" i="8"/>
  <c r="D443" i="8" s="1"/>
  <c r="D441" i="8" s="1"/>
  <c r="D431" i="8"/>
  <c r="D430" i="8" s="1"/>
  <c r="D428" i="8" s="1"/>
  <c r="D418" i="8"/>
  <c r="D417" i="8" s="1"/>
  <c r="D415" i="8" s="1"/>
  <c r="C392" i="8"/>
  <c r="I380" i="8"/>
  <c r="H326" i="8"/>
  <c r="D326" i="8"/>
  <c r="I316" i="8"/>
  <c r="E316" i="8"/>
  <c r="J115" i="8"/>
  <c r="J114" i="8" s="1"/>
  <c r="J112" i="8" s="1"/>
  <c r="F115" i="8"/>
  <c r="F114" i="8" s="1"/>
  <c r="F112" i="8" s="1"/>
  <c r="H129" i="8"/>
  <c r="H128" i="8" s="1"/>
  <c r="H126" i="8" s="1"/>
  <c r="D129" i="8"/>
  <c r="D128" i="8" s="1"/>
  <c r="D126" i="8" s="1"/>
  <c r="I115" i="8"/>
  <c r="I114" i="8" s="1"/>
  <c r="I112" i="8" s="1"/>
  <c r="H48" i="8"/>
  <c r="H46" i="8" s="1"/>
  <c r="D49" i="8"/>
  <c r="D48" i="8" s="1"/>
  <c r="D46" i="8" s="1"/>
  <c r="C396" i="8"/>
  <c r="I387" i="8"/>
  <c r="C315" i="8"/>
  <c r="C313" i="8" s="1"/>
  <c r="C274" i="8"/>
  <c r="C239" i="8"/>
  <c r="J210" i="8"/>
  <c r="J209" i="8" s="1"/>
  <c r="F210" i="8"/>
  <c r="F209" i="8" s="1"/>
  <c r="K444" i="8"/>
  <c r="K443" i="8" s="1"/>
  <c r="K441" i="8" s="1"/>
  <c r="K431" i="8"/>
  <c r="K430" i="8" s="1"/>
  <c r="K428" i="8" s="1"/>
  <c r="G418" i="8"/>
  <c r="G417" i="8" s="1"/>
  <c r="G415" i="8" s="1"/>
  <c r="H387" i="8"/>
  <c r="D387" i="8"/>
  <c r="G380" i="8"/>
  <c r="J326" i="8"/>
  <c r="F326" i="8"/>
  <c r="K316" i="8"/>
  <c r="G316" i="8"/>
  <c r="C307" i="8"/>
  <c r="H245" i="8"/>
  <c r="H244" i="8" s="1"/>
  <c r="D245" i="8"/>
  <c r="D243" i="8" s="1"/>
  <c r="I210" i="8"/>
  <c r="I209" i="8" s="1"/>
  <c r="J174" i="8"/>
  <c r="J173" i="8" s="1"/>
  <c r="J171" i="8" s="1"/>
  <c r="F174" i="8"/>
  <c r="F173" i="8" s="1"/>
  <c r="F171" i="8" s="1"/>
  <c r="K129" i="8"/>
  <c r="K128" i="8" s="1"/>
  <c r="K126" i="8" s="1"/>
  <c r="G129" i="8"/>
  <c r="G128" i="8" s="1"/>
  <c r="G126" i="8" s="1"/>
  <c r="H115" i="8"/>
  <c r="H114" i="8" s="1"/>
  <c r="H112" i="8" s="1"/>
  <c r="D115" i="8"/>
  <c r="D114" i="8" s="1"/>
  <c r="D112" i="8" s="1"/>
  <c r="K98" i="8"/>
  <c r="K97" i="8" s="1"/>
  <c r="K95" i="8" s="1"/>
  <c r="G98" i="8"/>
  <c r="G97" i="8" s="1"/>
  <c r="G95" i="8" s="1"/>
  <c r="K48" i="8"/>
  <c r="K46" i="8" s="1"/>
  <c r="G48" i="8"/>
  <c r="G46" i="8" s="1"/>
  <c r="K13" i="8"/>
  <c r="K12" i="8" s="1"/>
  <c r="K10" i="8" s="1"/>
  <c r="G13" i="8"/>
  <c r="G12" i="8" s="1"/>
  <c r="G10" i="8" s="1"/>
  <c r="E387" i="8"/>
  <c r="E380" i="8"/>
  <c r="K326" i="8"/>
  <c r="G326" i="8"/>
  <c r="K280" i="8"/>
  <c r="K279" i="8" s="1"/>
  <c r="C237" i="8"/>
  <c r="G444" i="8"/>
  <c r="G443" i="8" s="1"/>
  <c r="G441" i="8" s="1"/>
  <c r="G431" i="8"/>
  <c r="G430" i="8" s="1"/>
  <c r="G428" i="8" s="1"/>
  <c r="K418" i="8"/>
  <c r="K417" i="8" s="1"/>
  <c r="K415" i="8" s="1"/>
  <c r="I477" i="8"/>
  <c r="E477" i="8"/>
  <c r="E476" i="8" s="1"/>
  <c r="E474" i="8" s="1"/>
  <c r="J444" i="8"/>
  <c r="J443" i="8" s="1"/>
  <c r="J441" i="8" s="1"/>
  <c r="F444" i="8"/>
  <c r="F443" i="8" s="1"/>
  <c r="F441" i="8" s="1"/>
  <c r="J431" i="8"/>
  <c r="J430" i="8" s="1"/>
  <c r="J428" i="8" s="1"/>
  <c r="F431" i="8"/>
  <c r="F430" i="8" s="1"/>
  <c r="F428" i="8" s="1"/>
  <c r="J418" i="8"/>
  <c r="J417" i="8" s="1"/>
  <c r="J415" i="8" s="1"/>
  <c r="F418" i="8"/>
  <c r="F417" i="8" s="1"/>
  <c r="F415" i="8" s="1"/>
  <c r="K387" i="8"/>
  <c r="G387" i="8"/>
  <c r="J380" i="8"/>
  <c r="C345" i="8"/>
  <c r="I326" i="8"/>
  <c r="E326" i="8"/>
  <c r="J316" i="8"/>
  <c r="F316" i="8"/>
  <c r="I280" i="8"/>
  <c r="I279" i="8" s="1"/>
  <c r="E280" i="8"/>
  <c r="E279" i="8" s="1"/>
  <c r="H210" i="8"/>
  <c r="H209" i="8" s="1"/>
  <c r="D210" i="8"/>
  <c r="D208" i="8" s="1"/>
  <c r="C202" i="8"/>
  <c r="D147" i="8"/>
  <c r="J129" i="8"/>
  <c r="J128" i="8" s="1"/>
  <c r="J126" i="8" s="1"/>
  <c r="F129" i="8"/>
  <c r="F128" i="8" s="1"/>
  <c r="F126" i="8" s="1"/>
  <c r="K115" i="8"/>
  <c r="K114" i="8" s="1"/>
  <c r="K112" i="8" s="1"/>
  <c r="G115" i="8"/>
  <c r="G114" i="8" s="1"/>
  <c r="G112" i="8" s="1"/>
  <c r="J48" i="8"/>
  <c r="J46" i="8" s="1"/>
  <c r="J9" i="8" s="1"/>
  <c r="F48" i="8"/>
  <c r="F46" i="8" s="1"/>
  <c r="F13" i="8"/>
  <c r="F12" i="8" s="1"/>
  <c r="F10" i="8" s="1"/>
  <c r="E407" i="8"/>
  <c r="E405" i="8" s="1"/>
  <c r="K485" i="8"/>
  <c r="H407" i="8"/>
  <c r="H405" i="8" s="1"/>
  <c r="D407" i="8"/>
  <c r="D405" i="8" s="1"/>
  <c r="I407" i="8"/>
  <c r="I405" i="8" s="1"/>
  <c r="G485" i="8"/>
  <c r="J485" i="8"/>
  <c r="F485" i="8"/>
  <c r="K407" i="8"/>
  <c r="K405" i="8" s="1"/>
  <c r="G407" i="8"/>
  <c r="G405" i="8" s="1"/>
  <c r="I485" i="8"/>
  <c r="E485" i="8"/>
  <c r="I476" i="8"/>
  <c r="I474" i="8" s="1"/>
  <c r="J407" i="8"/>
  <c r="J405" i="8" s="1"/>
  <c r="F407" i="8"/>
  <c r="F405" i="8" s="1"/>
  <c r="C493" i="8"/>
  <c r="C492" i="8"/>
  <c r="E147" i="8"/>
  <c r="H380" i="8"/>
  <c r="D380" i="8"/>
  <c r="C368" i="8"/>
  <c r="H280" i="8"/>
  <c r="H279" i="8" s="1"/>
  <c r="D280" i="8"/>
  <c r="K245" i="8"/>
  <c r="K244" i="8" s="1"/>
  <c r="G245" i="8"/>
  <c r="E210" i="8"/>
  <c r="K174" i="8"/>
  <c r="K173" i="8" s="1"/>
  <c r="K171" i="8" s="1"/>
  <c r="G174" i="8"/>
  <c r="G173" i="8" s="1"/>
  <c r="G171" i="8" s="1"/>
  <c r="C147" i="8"/>
  <c r="G280" i="8"/>
  <c r="H147" i="8"/>
  <c r="J280" i="8"/>
  <c r="J279" i="8" s="1"/>
  <c r="F280" i="8"/>
  <c r="I245" i="8"/>
  <c r="I244" i="8" s="1"/>
  <c r="E245" i="8"/>
  <c r="E201" i="8"/>
  <c r="C201" i="8" s="1"/>
  <c r="I174" i="8"/>
  <c r="I173" i="8" s="1"/>
  <c r="I171" i="8" s="1"/>
  <c r="E174" i="8"/>
  <c r="E236" i="8"/>
  <c r="C236" i="8" s="1"/>
  <c r="H98" i="8"/>
  <c r="H97" i="8" s="1"/>
  <c r="H95" i="8" s="1"/>
  <c r="D98" i="8"/>
  <c r="D97" i="8" s="1"/>
  <c r="D95" i="8" s="1"/>
  <c r="D43" i="8"/>
  <c r="C43" i="8" s="1"/>
  <c r="C12" i="8" s="1"/>
  <c r="C10" i="8" s="1"/>
  <c r="C9" i="8" s="1"/>
  <c r="C44" i="8"/>
  <c r="C98" i="8"/>
  <c r="C97" i="8" s="1"/>
  <c r="C95" i="8" s="1"/>
  <c r="D67" i="8"/>
  <c r="D66" i="8" s="1"/>
  <c r="D64" i="8" s="1"/>
  <c r="H13" i="8"/>
  <c r="H12" i="8" s="1"/>
  <c r="H10" i="8" s="1"/>
  <c r="D13" i="8"/>
  <c r="C68" i="8"/>
  <c r="C67" i="8" s="1"/>
  <c r="C66" i="8" s="1"/>
  <c r="C64" i="8" s="1"/>
  <c r="I180" i="3"/>
  <c r="I179" i="3" s="1"/>
  <c r="I178" i="3" s="1"/>
  <c r="I174" i="3"/>
  <c r="I173" i="3" s="1"/>
  <c r="I169" i="3"/>
  <c r="I165" i="3"/>
  <c r="I164" i="3" s="1"/>
  <c r="I163" i="3" s="1"/>
  <c r="I160" i="3"/>
  <c r="I159" i="3" s="1"/>
  <c r="I158" i="3" s="1"/>
  <c r="I154" i="3"/>
  <c r="I153" i="3" s="1"/>
  <c r="I152" i="3" s="1"/>
  <c r="I149" i="3"/>
  <c r="I148" i="3" s="1"/>
  <c r="I147" i="3" s="1"/>
  <c r="I140" i="3"/>
  <c r="I137" i="3"/>
  <c r="I135" i="3"/>
  <c r="I132" i="3"/>
  <c r="I130" i="3"/>
  <c r="I127" i="3"/>
  <c r="I126" i="3" s="1"/>
  <c r="I120" i="3"/>
  <c r="I118" i="3"/>
  <c r="I115" i="3"/>
  <c r="I112" i="3"/>
  <c r="I110" i="3"/>
  <c r="I108" i="3"/>
  <c r="I103" i="3"/>
  <c r="I101" i="3"/>
  <c r="I98" i="3"/>
  <c r="I94" i="3"/>
  <c r="I90" i="3"/>
  <c r="I87" i="3"/>
  <c r="I83" i="3"/>
  <c r="I78" i="3"/>
  <c r="I73" i="3"/>
  <c r="I71" i="3"/>
  <c r="I66" i="3"/>
  <c r="I60" i="3"/>
  <c r="I59" i="3" s="1"/>
  <c r="I55" i="3"/>
  <c r="I54" i="3" s="1"/>
  <c r="I52" i="3"/>
  <c r="I50" i="3"/>
  <c r="I46" i="3"/>
  <c r="H180" i="3"/>
  <c r="H179" i="3" s="1"/>
  <c r="H178" i="3" s="1"/>
  <c r="H174" i="3"/>
  <c r="H173" i="3" s="1"/>
  <c r="H169" i="3"/>
  <c r="H165" i="3"/>
  <c r="H160" i="3"/>
  <c r="H159" i="3" s="1"/>
  <c r="H158" i="3" s="1"/>
  <c r="H154" i="3"/>
  <c r="H153" i="3" s="1"/>
  <c r="H152" i="3" s="1"/>
  <c r="H149" i="3"/>
  <c r="H148" i="3" s="1"/>
  <c r="H147" i="3" s="1"/>
  <c r="H140" i="3"/>
  <c r="H137" i="3"/>
  <c r="H135" i="3"/>
  <c r="H132" i="3"/>
  <c r="H130" i="3"/>
  <c r="H127" i="3"/>
  <c r="H126" i="3" s="1"/>
  <c r="H120" i="3"/>
  <c r="H118" i="3"/>
  <c r="H115" i="3"/>
  <c r="H112" i="3"/>
  <c r="H110" i="3"/>
  <c r="H108" i="3"/>
  <c r="H103" i="3"/>
  <c r="H101" i="3"/>
  <c r="H98" i="3"/>
  <c r="H94" i="3"/>
  <c r="H90" i="3"/>
  <c r="H87" i="3"/>
  <c r="H83" i="3"/>
  <c r="H78" i="3"/>
  <c r="H73" i="3"/>
  <c r="H71" i="3"/>
  <c r="H66" i="3"/>
  <c r="H60" i="3"/>
  <c r="H59" i="3" s="1"/>
  <c r="H55" i="3"/>
  <c r="H54" i="3" s="1"/>
  <c r="H52" i="3"/>
  <c r="H50" i="3"/>
  <c r="H46" i="3"/>
  <c r="G174" i="3"/>
  <c r="G173" i="3" s="1"/>
  <c r="G165" i="3"/>
  <c r="G164" i="3" s="1"/>
  <c r="G163" i="3" s="1"/>
  <c r="G162" i="3" s="1"/>
  <c r="G160" i="3"/>
  <c r="G159" i="3" s="1"/>
  <c r="G158" i="3" s="1"/>
  <c r="G154" i="3"/>
  <c r="G153" i="3" s="1"/>
  <c r="G152" i="3" s="1"/>
  <c r="G149" i="3"/>
  <c r="G148" i="3" s="1"/>
  <c r="G147" i="3" s="1"/>
  <c r="G140" i="3"/>
  <c r="G137" i="3"/>
  <c r="G135" i="3"/>
  <c r="G132" i="3"/>
  <c r="G120" i="3"/>
  <c r="G118" i="3"/>
  <c r="G115" i="3"/>
  <c r="G112" i="3"/>
  <c r="G110" i="3"/>
  <c r="G108" i="3"/>
  <c r="G103" i="3"/>
  <c r="G101" i="3"/>
  <c r="G98" i="3"/>
  <c r="G94" i="3"/>
  <c r="G90" i="3"/>
  <c r="G87" i="3"/>
  <c r="G83" i="3"/>
  <c r="G78" i="3"/>
  <c r="G73" i="3"/>
  <c r="G66" i="3"/>
  <c r="G60" i="3"/>
  <c r="G59" i="3" s="1"/>
  <c r="G55" i="3"/>
  <c r="G54" i="3" s="1"/>
  <c r="G52" i="3"/>
  <c r="G50" i="3"/>
  <c r="G46" i="3"/>
  <c r="I36" i="3"/>
  <c r="I35" i="3" s="1"/>
  <c r="I34" i="3" s="1"/>
  <c r="I32" i="3"/>
  <c r="I31" i="3" s="1"/>
  <c r="I29" i="3"/>
  <c r="I28" i="3" s="1"/>
  <c r="I25" i="3"/>
  <c r="I24" i="3" s="1"/>
  <c r="I23" i="3" s="1"/>
  <c r="I16" i="3"/>
  <c r="I15" i="3" s="1"/>
  <c r="I11" i="3" s="1"/>
  <c r="H36" i="3"/>
  <c r="H35" i="3" s="1"/>
  <c r="H34" i="3" s="1"/>
  <c r="H32" i="3"/>
  <c r="H31" i="3" s="1"/>
  <c r="H29" i="3"/>
  <c r="H28" i="3" s="1"/>
  <c r="H25" i="3"/>
  <c r="H24" i="3" s="1"/>
  <c r="H23" i="3" s="1"/>
  <c r="H16" i="3"/>
  <c r="H15" i="3" s="1"/>
  <c r="H11" i="3" s="1"/>
  <c r="G12" i="3"/>
  <c r="G15" i="3"/>
  <c r="G21" i="3"/>
  <c r="G25" i="3"/>
  <c r="G24" i="3" s="1"/>
  <c r="G29" i="3"/>
  <c r="G32" i="3"/>
  <c r="G31" i="3" s="1"/>
  <c r="G36" i="3"/>
  <c r="G208" i="8" l="1"/>
  <c r="G65" i="3"/>
  <c r="I129" i="3"/>
  <c r="I45" i="3"/>
  <c r="I100" i="3"/>
  <c r="I63" i="8"/>
  <c r="K379" i="8"/>
  <c r="K377" i="8" s="1"/>
  <c r="G379" i="8"/>
  <c r="G377" i="8" s="1"/>
  <c r="H315" i="8"/>
  <c r="H313" i="8" s="1"/>
  <c r="F379" i="8"/>
  <c r="F377" i="8" s="1"/>
  <c r="E9" i="8"/>
  <c r="F243" i="8"/>
  <c r="C173" i="8"/>
  <c r="E278" i="8"/>
  <c r="F63" i="8"/>
  <c r="F315" i="8"/>
  <c r="F313" i="8" s="1"/>
  <c r="G9" i="8"/>
  <c r="E315" i="8"/>
  <c r="E313" i="8" s="1"/>
  <c r="I379" i="8"/>
  <c r="I377" i="8" s="1"/>
  <c r="E63" i="8"/>
  <c r="J63" i="8"/>
  <c r="J315" i="8"/>
  <c r="J313" i="8" s="1"/>
  <c r="J169" i="8" s="1"/>
  <c r="K9" i="8"/>
  <c r="K63" i="8"/>
  <c r="K315" i="8"/>
  <c r="K313" i="8" s="1"/>
  <c r="K169" i="8" s="1"/>
  <c r="C63" i="8"/>
  <c r="E379" i="8"/>
  <c r="E377" i="8" s="1"/>
  <c r="I9" i="8"/>
  <c r="F208" i="8"/>
  <c r="F169" i="8" s="1"/>
  <c r="G315" i="8"/>
  <c r="G313" i="8" s="1"/>
  <c r="J379" i="8"/>
  <c r="J377" i="8" s="1"/>
  <c r="H63" i="8"/>
  <c r="I315" i="8"/>
  <c r="I313" i="8" s="1"/>
  <c r="I169" i="8" s="1"/>
  <c r="C169" i="8"/>
  <c r="C8" i="8" s="1"/>
  <c r="D315" i="8"/>
  <c r="D313" i="8" s="1"/>
  <c r="D63" i="8"/>
  <c r="D209" i="8"/>
  <c r="F9" i="8"/>
  <c r="G63" i="8"/>
  <c r="D379" i="8"/>
  <c r="D377" i="8" s="1"/>
  <c r="D12" i="8"/>
  <c r="D10" i="8" s="1"/>
  <c r="D9" i="8" s="1"/>
  <c r="H379" i="8"/>
  <c r="H377" i="8" s="1"/>
  <c r="H169" i="8" s="1"/>
  <c r="D244" i="8"/>
  <c r="H9" i="8"/>
  <c r="D278" i="8"/>
  <c r="D169" i="8" s="1"/>
  <c r="D279" i="8"/>
  <c r="E173" i="8"/>
  <c r="E171" i="8" s="1"/>
  <c r="E243" i="8"/>
  <c r="E244" i="8"/>
  <c r="G278" i="8"/>
  <c r="G169" i="8" s="1"/>
  <c r="G279" i="8"/>
  <c r="E209" i="8"/>
  <c r="E208" i="8"/>
  <c r="G243" i="8"/>
  <c r="G244" i="8"/>
  <c r="F279" i="8"/>
  <c r="F278" i="8"/>
  <c r="I44" i="3"/>
  <c r="G129" i="3"/>
  <c r="H65" i="3"/>
  <c r="H129" i="3"/>
  <c r="H164" i="3"/>
  <c r="I77" i="3"/>
  <c r="H45" i="3"/>
  <c r="H44" i="3" s="1"/>
  <c r="I65" i="3"/>
  <c r="I64" i="3" s="1"/>
  <c r="I43" i="3" s="1"/>
  <c r="H100" i="3"/>
  <c r="G45" i="3"/>
  <c r="H77" i="3"/>
  <c r="G77" i="3"/>
  <c r="G100" i="3"/>
  <c r="H163" i="3"/>
  <c r="H162" i="3" s="1"/>
  <c r="G44" i="3"/>
  <c r="I27" i="3"/>
  <c r="I10" i="3" s="1"/>
  <c r="H27" i="3"/>
  <c r="H10" i="3" s="1"/>
  <c r="G23" i="3"/>
  <c r="G20" i="3"/>
  <c r="G11" i="3"/>
  <c r="G35" i="3"/>
  <c r="G28" i="3"/>
  <c r="E169" i="8" l="1"/>
  <c r="H64" i="3"/>
  <c r="K8" i="8"/>
  <c r="H8" i="8"/>
  <c r="J8" i="8"/>
  <c r="I8" i="8"/>
  <c r="G8" i="8"/>
  <c r="E8" i="8"/>
  <c r="F8" i="8"/>
  <c r="G64" i="3"/>
  <c r="G43" i="3"/>
  <c r="H43" i="3"/>
  <c r="G19" i="3"/>
  <c r="G27" i="3"/>
  <c r="G34" i="3"/>
  <c r="O9" i="1"/>
  <c r="O10" i="1"/>
  <c r="O11" i="1"/>
  <c r="O12" i="1"/>
  <c r="O13" i="1"/>
  <c r="O14" i="1"/>
  <c r="O8" i="1"/>
  <c r="M8" i="1"/>
  <c r="M9" i="1"/>
  <c r="M10" i="1"/>
  <c r="M11" i="1"/>
  <c r="M12" i="1"/>
  <c r="M13" i="1"/>
  <c r="M14" i="1"/>
  <c r="K8" i="1"/>
  <c r="K9" i="1"/>
  <c r="K10" i="1"/>
  <c r="K11" i="1"/>
  <c r="K12" i="1"/>
  <c r="K13" i="1"/>
  <c r="K14" i="1"/>
  <c r="I9" i="1"/>
  <c r="I27" i="1"/>
  <c r="I10" i="1"/>
  <c r="I13" i="1"/>
  <c r="I14" i="1"/>
  <c r="I8" i="1"/>
  <c r="G8" i="1"/>
  <c r="G27" i="1"/>
  <c r="G14" i="1"/>
  <c r="G9" i="1"/>
  <c r="G10" i="1"/>
  <c r="G11" i="1"/>
  <c r="G12" i="1"/>
  <c r="G13" i="1"/>
  <c r="D8" i="8" l="1"/>
  <c r="G10" i="3"/>
</calcChain>
</file>

<file path=xl/sharedStrings.xml><?xml version="1.0" encoding="utf-8"?>
<sst xmlns="http://schemas.openxmlformats.org/spreadsheetml/2006/main" count="1009" uniqueCount="296">
  <si>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</si>
  <si>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</si>
  <si>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</si>
  <si>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</si>
  <si>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</si>
  <si>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</si>
  <si>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</si>
  <si>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</si>
  <si>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</si>
  <si>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</si>
  <si>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</si>
  <si>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</si>
  <si>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</si>
  <si>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</si>
  <si>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</si>
  <si>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</si>
  <si>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</si>
  <si>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</si>
  <si>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</si>
  <si>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</si>
  <si>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</si>
  <si>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</si>
  <si>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</si>
  <si>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</si>
  <si>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</si>
  <si>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</si>
  <si>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</si>
  <si>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</si>
  <si>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</si>
  <si>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</si>
  <si>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I. OPĆI DIO</t>
  </si>
  <si>
    <t>Šifra</t>
  </si>
  <si>
    <t>Materijalni rashodi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</si>
  <si>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</si>
  <si>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</si>
  <si>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</si>
  <si>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</si>
  <si>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</si>
  <si>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</si>
  <si>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</si>
  <si>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</si>
  <si>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</si>
  <si>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</si>
  <si>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</si>
  <si>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Pomoći iz inozemstva i od subjekata unutar općeg proračuna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</si>
  <si>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</si>
  <si>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</si>
  <si>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</si>
  <si>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</si>
  <si>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Aktivnost A100001</t>
  </si>
  <si>
    <t>OPĆI PRIHODI I PRIMICI</t>
  </si>
  <si>
    <t>FINANCIJSKI PLAN PRORAČUNSKOG KORISNIKA OŠ ANTE KOVAČIĆA MARIJA GORICA
ZA 2023. I PROJEKCIJA ZA 2024. I 2025. GODINU</t>
  </si>
  <si>
    <t xml:space="preserve"> </t>
  </si>
  <si>
    <t>Odjeljak</t>
  </si>
  <si>
    <t>Podskupina</t>
  </si>
  <si>
    <t>Pomoći pror. kor.iz pror.</t>
  </si>
  <si>
    <t>Tekuće pom. pr. korisnika</t>
  </si>
  <si>
    <t>5.K.</t>
  </si>
  <si>
    <t>Pomoći OŠ</t>
  </si>
  <si>
    <t>Prihodi od upr. i ad. prist.po posebnim prop. i naknada</t>
  </si>
  <si>
    <t>Prihodi po posebnim propisima</t>
  </si>
  <si>
    <t>Ostali nespomenuti prihodi</t>
  </si>
  <si>
    <t>4.L.</t>
  </si>
  <si>
    <t>Prihodi za posebne namjene OŠ</t>
  </si>
  <si>
    <t>3.3.</t>
  </si>
  <si>
    <t>Vlastiti prihodi OŠ</t>
  </si>
  <si>
    <t>Prihodi od prodaje proiz. irobe i pruženih usluga</t>
  </si>
  <si>
    <t>Prihodi od pruženih usluga</t>
  </si>
  <si>
    <t>6.3.</t>
  </si>
  <si>
    <t>Donacije OŠ</t>
  </si>
  <si>
    <t>Tekuće donacije</t>
  </si>
  <si>
    <t>Donacije od pravnih i fiz. osoba izvan op. pror.</t>
  </si>
  <si>
    <t>4.1.</t>
  </si>
  <si>
    <t>Prihodi iz proračuna</t>
  </si>
  <si>
    <t>Prihodi iz pror. za fin. red. djelatnosti pror. kor.</t>
  </si>
  <si>
    <t>Prihodi za fin. rash. posl.</t>
  </si>
  <si>
    <t>1.1.</t>
  </si>
  <si>
    <t>Decentralizirana sredstva</t>
  </si>
  <si>
    <t>Kapitalne pomoći iz dr. pror.</t>
  </si>
  <si>
    <t>Pomoći od ost. subjekata unutar proračuna</t>
  </si>
  <si>
    <t>Tekuće pomoći od ost. sub.</t>
  </si>
  <si>
    <t>Prihodi od imovine</t>
  </si>
  <si>
    <t>Prihodi od fin.imovine</t>
  </si>
  <si>
    <t>Kamate na oročena sredstva</t>
  </si>
  <si>
    <t>Plaće</t>
  </si>
  <si>
    <t>Plaće za redovan rad</t>
  </si>
  <si>
    <t>5.T.</t>
  </si>
  <si>
    <t>MZOS-EFS-III</t>
  </si>
  <si>
    <t>Plaće za prekovremeni rad</t>
  </si>
  <si>
    <t>Plaće za posebne uvjete r.</t>
  </si>
  <si>
    <t>Ostali rashodi za zaposlene</t>
  </si>
  <si>
    <t>Doprinosi na plaće</t>
  </si>
  <si>
    <t>Doprinosi za obvezno zdr. Os</t>
  </si>
  <si>
    <t>Naknade troškova zaposlenima</t>
  </si>
  <si>
    <t>Službena putovanja</t>
  </si>
  <si>
    <t>Prihodi za pos. nam. OŠ</t>
  </si>
  <si>
    <t>Naknade za prijevoz</t>
  </si>
  <si>
    <t>Rashodi za mat. I energiju</t>
  </si>
  <si>
    <t>Uredski mat. i ost. mat.</t>
  </si>
  <si>
    <t>Materijal i sirovine</t>
  </si>
  <si>
    <t>Energija</t>
  </si>
  <si>
    <t>Materijal i dijel. za tek. i inv.</t>
  </si>
  <si>
    <t>Sitni inventar</t>
  </si>
  <si>
    <t>Službena odjeća i obuća</t>
  </si>
  <si>
    <t>Rashodi za usluge</t>
  </si>
  <si>
    <t>Usluge telefona, pošte i pr.</t>
  </si>
  <si>
    <t>Usluge tek. i inv. održavan.</t>
  </si>
  <si>
    <t xml:space="preserve">4.L. </t>
  </si>
  <si>
    <t>Usluge promidžbe i inf.</t>
  </si>
  <si>
    <t>Komunalne usluge</t>
  </si>
  <si>
    <t>Zdravstvene i vet. Usluge</t>
  </si>
  <si>
    <t>Intelektualne i osob. Usluge</t>
  </si>
  <si>
    <t>Računalne usluge</t>
  </si>
  <si>
    <t>Ostale usluge</t>
  </si>
  <si>
    <t>Pomoći  OŠ</t>
  </si>
  <si>
    <t>Premije osiguranja</t>
  </si>
  <si>
    <t>Članarine</t>
  </si>
  <si>
    <t>Pristojbe i naknade</t>
  </si>
  <si>
    <t>Ostali nesp.rash. posl.</t>
  </si>
  <si>
    <t>Financijski rashodi</t>
  </si>
  <si>
    <t>Ostali fin. Rashodi</t>
  </si>
  <si>
    <t>Bankarske usluge i us. pl.p.</t>
  </si>
  <si>
    <t>Naknade građanima i kuć.</t>
  </si>
  <si>
    <t>Ostale naknade građ. I kuć</t>
  </si>
  <si>
    <t>5.Đ</t>
  </si>
  <si>
    <t>Ministarstvo poljoprivrede</t>
  </si>
  <si>
    <t>Ostali rashodi</t>
  </si>
  <si>
    <t>Tekuće donacije u novcu</t>
  </si>
  <si>
    <t>Postrojenja i oprema</t>
  </si>
  <si>
    <t>Uredska oprema i namještaj</t>
  </si>
  <si>
    <t>Knjige, umjetnička djela</t>
  </si>
  <si>
    <t>Knjige</t>
  </si>
  <si>
    <t>Naknade za rad povjerenstva</t>
  </si>
  <si>
    <t>Rashodi za dodatna ulaganja</t>
  </si>
  <si>
    <t>Rash. za dod.ul. na nef. Im.</t>
  </si>
  <si>
    <t>Dodagna ulag. na građ. obj.</t>
  </si>
  <si>
    <t>Stručno usavršavanje zaposl.</t>
  </si>
  <si>
    <t>Naknada troškova os. i. RO</t>
  </si>
  <si>
    <t>09 Obrazovanje</t>
  </si>
  <si>
    <t>091 Predškolsko i osnovno obrazovanje</t>
  </si>
  <si>
    <t>0912 Osnovno obrazovanje</t>
  </si>
  <si>
    <t>096 Dodatne usluge u obrazovanju</t>
  </si>
  <si>
    <t xml:space="preserve">SVEUKUPNO </t>
  </si>
  <si>
    <t>Program 1001</t>
  </si>
  <si>
    <t>MINIMALNI STANDARD U OSNOVNOM ŠKOLSTVU- MATERIJALNI I FINANCIJSKI RASHODI</t>
  </si>
  <si>
    <t xml:space="preserve">Rashodi poslovanja </t>
  </si>
  <si>
    <t>Izvor4.1.</t>
  </si>
  <si>
    <t>DECENTRALIZIRANA SREDSTVA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</si>
  <si>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</si>
  <si>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</si>
  <si>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</si>
  <si>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</si>
  <si>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</si>
  <si>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</si>
  <si>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</si>
  <si>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</si>
  <si>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promidžbe i informiranja</t>
  </si>
  <si>
    <t>Zakupnine i najamnine</t>
  </si>
  <si>
    <t>Zdravstvene i veterinarske usluge</t>
  </si>
  <si>
    <t>Intelektualne i osobne usluge</t>
  </si>
  <si>
    <t>Ostali nespomenuti rashodi poslovanja</t>
  </si>
  <si>
    <t>Reprezentacija</t>
  </si>
  <si>
    <t>Članarine i norme</t>
  </si>
  <si>
    <t>Pristojbe i naknade-provjera diploma</t>
  </si>
  <si>
    <t>Financijski  rashodi</t>
  </si>
  <si>
    <t>Ostali financijski rashodi</t>
  </si>
  <si>
    <t>Bankarske usluge i usluge platnog prometa</t>
  </si>
  <si>
    <t>Naknade građanima i kućanstvima na temelju osiguranja i druge naknade</t>
  </si>
  <si>
    <t>Ostale naknade građanima i kućanstvima iz proračuna</t>
  </si>
  <si>
    <t>Naknade građanima i kućanstvima u naravi - vlastiti prijevoz učenika OŠ</t>
  </si>
  <si>
    <t>Aktivnost A100002</t>
  </si>
  <si>
    <t>TEKUĆE INVESTICIJSKO ODRŽAVANJE- minimalni standard</t>
  </si>
  <si>
    <t>Usluge tekućeg i investicijskog održavanja</t>
  </si>
  <si>
    <t>Aktivnost A100003</t>
  </si>
  <si>
    <t>Energenti</t>
  </si>
  <si>
    <t>KAPITALNO ULAGANJE U OSNOVNO ŠKOLSTVO</t>
  </si>
  <si>
    <t>Kapitalni projekt K100112</t>
  </si>
  <si>
    <t>4</t>
  </si>
  <si>
    <t>45</t>
  </si>
  <si>
    <t>Rashodi za dodatna ulaganja na nefinancijskoj imovini</t>
  </si>
  <si>
    <t>451</t>
  </si>
  <si>
    <t>Dodatna ulaganja na građevinskim objektima</t>
  </si>
  <si>
    <t>POJAČANI STANDARD U ŠKOLSTVU</t>
  </si>
  <si>
    <t>Tekući projekt T100006</t>
  </si>
  <si>
    <t>OSTALE IZVANŠKOLSKE AKTIVNOSTI - LJETO U M.G.</t>
  </si>
  <si>
    <t>Izvor1.1.</t>
  </si>
  <si>
    <t>Sitan inventar i auto gume</t>
  </si>
  <si>
    <t>Tekući projekt T100027</t>
  </si>
  <si>
    <t>MEĐUNARODNA SURADNJA</t>
  </si>
  <si>
    <t>Tekući projekt T100003</t>
  </si>
  <si>
    <t>NATJECANJA</t>
  </si>
  <si>
    <t>Naknade za rad predstavničkih i izvršnih tijela, povjerenstva i slično</t>
  </si>
  <si>
    <t>Tekući projekt  T100053</t>
  </si>
  <si>
    <t>PRIJEVOZ UČENIKA S TEŠKOĆAMA</t>
  </si>
  <si>
    <t>Naknade građanima i kućanstvima u novcu</t>
  </si>
  <si>
    <t>Tekući projekt T100041</t>
  </si>
  <si>
    <t>E-TEHNIČAR</t>
  </si>
  <si>
    <t>Tekući projekt T100047</t>
  </si>
  <si>
    <t>Plaće (Bruto)</t>
  </si>
  <si>
    <t>Doprinosi za obvezno zdravstveno osiguranje</t>
  </si>
  <si>
    <t>Naknade za prijevoz, rad na terenu i odvojeni život</t>
  </si>
  <si>
    <t>Izvor5.T.</t>
  </si>
  <si>
    <t>POTICANJE KORIŠTENJA SREDSTAVA IZ FONDOVA EU</t>
  </si>
  <si>
    <t xml:space="preserve">Tekući projekt T100011 </t>
  </si>
  <si>
    <t>NOVA ŠKOLSKA SHEMA VOĆA I POVRĆA TE MLIJEKA I MLIJEČNIH PROIZVODA</t>
  </si>
  <si>
    <t>Izvor5.Đ</t>
  </si>
  <si>
    <t>MINISTARSTVO POLJOPRIVREDE</t>
  </si>
  <si>
    <t>Naknade građanima i kućanstvima iz EU sredstava - Školska shema I Medni dan</t>
  </si>
  <si>
    <t>Program 1002</t>
  </si>
  <si>
    <t>KAPITALNO ULAGANJE</t>
  </si>
  <si>
    <t>Tekući projekt T00001</t>
  </si>
  <si>
    <t>OPREMA ŠKOLA</t>
  </si>
  <si>
    <t>Uređaji,strojevi i oprema za ostale namj.</t>
  </si>
  <si>
    <t xml:space="preserve">Tekući projekt T100002 </t>
  </si>
  <si>
    <t>DODATNA ULAGANJA</t>
  </si>
  <si>
    <t>Program 1003</t>
  </si>
  <si>
    <t>TEKUĆE I INVESTICIJSKO ODRŽAVNJE U ŠKOLSTVU</t>
  </si>
  <si>
    <t>TEKUĆE I INVESTICIJSKO ODRŽAVANJE U ŠKOLSTVU</t>
  </si>
  <si>
    <t>PROGRAMI OSNOVNIH ŠKOLA IZVAN ŽUPANIJSKOG PRORAČUNA</t>
  </si>
  <si>
    <t>IZVOR5.K.</t>
  </si>
  <si>
    <t>POMOĆI OŠ</t>
  </si>
  <si>
    <t>Uredski materijal</t>
  </si>
  <si>
    <t>Materijal i dijelovi za tekuće i inv. odr.</t>
  </si>
  <si>
    <t>Usluge tekućeg i investic.održavanja</t>
  </si>
  <si>
    <t>Laboratorijske usluge</t>
  </si>
  <si>
    <t>Naknada troškova osobama iz. RO</t>
  </si>
  <si>
    <t>Pristojbe i naknade-nezap.invalida</t>
  </si>
  <si>
    <t>Troškovi sudskih postupaka</t>
  </si>
  <si>
    <t>Bankarske usluge i usluge platnog prom.</t>
  </si>
  <si>
    <t xml:space="preserve">Ostali rashodi </t>
  </si>
  <si>
    <t>IZVOR3.3.</t>
  </si>
  <si>
    <t>VLASTITI PRIHODI OŠ</t>
  </si>
  <si>
    <t>IZVOR4.L.</t>
  </si>
  <si>
    <t>PRIHODI ZA POSEBNE NAMJENE OŠ</t>
  </si>
  <si>
    <t>IZVOR6.3.</t>
  </si>
  <si>
    <t>DONACIJE OŠ</t>
  </si>
  <si>
    <t>ADMINISTRATIVNO, TEHNIČKO I STRUČNO OSOBLJE</t>
  </si>
  <si>
    <t>IZVOR5.K</t>
  </si>
  <si>
    <t>Plaće za posebne uvjete rada</t>
  </si>
  <si>
    <t>Doprinosi za obvezno osiguranje u slučaju nezaposlenosti-tužbe</t>
  </si>
  <si>
    <t>ŠKOLSKA KUHINJA</t>
  </si>
  <si>
    <t>Uredski materijal i ostali materija.rashodi</t>
  </si>
  <si>
    <t>Materijal za tekuće i inv.održavanje</t>
  </si>
  <si>
    <t>Ostali nespomen.rashodi poslovanja</t>
  </si>
  <si>
    <t>IZVOR4.L</t>
  </si>
  <si>
    <t>Sportska i glazbena oprema</t>
  </si>
  <si>
    <t>PRODUŽENI BORAVAK</t>
  </si>
  <si>
    <t>Uredski materijal i ostali materij. rashodi</t>
  </si>
  <si>
    <t>Tekući projekt T100009</t>
  </si>
  <si>
    <t>OSTALE IZVANUČIONIČKE AKTIVNOSTI</t>
  </si>
  <si>
    <t>3</t>
  </si>
  <si>
    <t>32</t>
  </si>
  <si>
    <t>Tekući projekt T100024</t>
  </si>
  <si>
    <t>OSPOSOBLJAVANJE BEZ ZASNIVANJA RADNOG ODNOSA</t>
  </si>
  <si>
    <t>31</t>
  </si>
  <si>
    <t>311</t>
  </si>
  <si>
    <t>3111</t>
  </si>
  <si>
    <t>321</t>
  </si>
  <si>
    <t>3212</t>
  </si>
  <si>
    <t>Naknade za prijevoz, za rad na terenu i odvojeni život</t>
  </si>
  <si>
    <t>3213</t>
  </si>
  <si>
    <t>Tekući projekt T100012</t>
  </si>
  <si>
    <t>Komunikacijska oprema</t>
  </si>
  <si>
    <t>Oprema za održavanje i zaštitu</t>
  </si>
  <si>
    <t>Instrumenti, uređaji i strojevi</t>
  </si>
  <si>
    <t>Uređaji, strojevi i oprema za ostale namjene</t>
  </si>
  <si>
    <t>Knjige, umjetnička djela i ostale izložbene vrijednosti</t>
  </si>
  <si>
    <t>IZVOR3.3</t>
  </si>
  <si>
    <t>IZVOR6.3</t>
  </si>
  <si>
    <t>Tekući projekt T100013</t>
  </si>
  <si>
    <t>4511</t>
  </si>
  <si>
    <t xml:space="preserve">Tekući projekt T100014 </t>
  </si>
  <si>
    <t>TEKUĆE I INVESTICIJSKO ODRŽAVANJE</t>
  </si>
  <si>
    <t>Usluge tekućeg i investicijs.održavanja</t>
  </si>
  <si>
    <t>Tekući projekt T100020</t>
  </si>
  <si>
    <t>NABAVA UDŽBENIKA ZA UČENIKE</t>
  </si>
  <si>
    <t>Naknade građanima i kućanstvima u naravi</t>
  </si>
  <si>
    <t>Knjige-UDŽBENICI NISU RADNI</t>
  </si>
  <si>
    <t>Tekući projekt T100023</t>
  </si>
  <si>
    <t>PROVEDBA KURIKULARNE REFORME</t>
  </si>
  <si>
    <t>II POSEBNI DIO</t>
  </si>
  <si>
    <t>IZVRŠENJE 2021.</t>
  </si>
  <si>
    <t>PLAN 2022.</t>
  </si>
  <si>
    <t>PLAN ZA 2023.</t>
  </si>
  <si>
    <t>PROJEKCIJA ZA 2024.</t>
  </si>
  <si>
    <t>PROJEKCIJA ZA 2025.</t>
  </si>
  <si>
    <t>0960 Dodatne usluge u obrazovanju</t>
  </si>
  <si>
    <t>097 Istraživanje i razvoj obrazovanja</t>
  </si>
  <si>
    <t>0970 Istraživanje i razvoj obrazovanja</t>
  </si>
  <si>
    <t>098 Usluge obrazovanja koje nisu drugdje svrstane</t>
  </si>
  <si>
    <t>0980 Usluge obrazovanja koje nisu drugdje svrstane</t>
  </si>
  <si>
    <t xml:space="preserve">                                  A. RAČUN PRIHODA I RASHODA</t>
  </si>
  <si>
    <t>FINANCISKI PLAN  OŠ ANTE KOVAČIĆA MARIJA GORICA ZA 2023. I PROJEKCIJA ZA 2024. I 2025.  GODINU</t>
  </si>
  <si>
    <t xml:space="preserve">                                                         RASHODI POSLOVANJA</t>
  </si>
  <si>
    <t>PRSTEN POTPORE VI</t>
  </si>
  <si>
    <t>FINANCIJSKI PLAN PRORAČUNSKOG KORISNIKA OŠ ANTE KOVAČIĆA MARIJA GORICA ZA 2023. I PROJEK. ZA 2024.I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</si>
</sst>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i/>
      <sz val="8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C00000"/>
      <name val="Arial"/>
      <family val="2"/>
      <charset val="238"/>
    </font>
    <font>
      <b/>
      <sz val="10"/>
      <color indexed="8"/>
      <name val="Arial"/>
      <family val="2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7"/>
      <color rgb="FFC00000"/>
      <name val="Arial"/>
      <family val="2"/>
      <charset val="238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8"/>
      <color rgb="FFFF0000"/>
      <name val="Arial"/>
      <family val="2"/>
      <charset val="238"/>
    </font>
    <font>
      <b/>
      <sz val="10"/>
      <color rgb="FF000000"/>
      <name val="Arial"/>
      <family val="2"/>
    </font>
    <font>
      <b/>
      <sz val="8"/>
      <color rgb="FFFF0000"/>
      <name val="Arial"/>
      <family val="2"/>
    </font>
    <font>
      <sz val="10"/>
      <color rgb="FF00000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indexed="8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b/>
      <sz val="8"/>
      <color rgb="FF000000"/>
      <name val="Arial"/>
      <family val="2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rgb="FF7030A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theme="2"/>
        <bgColor rgb="FFE1E1FF"/>
      </patternFill>
    </fill>
    <fill>
      <patternFill patternType="solid">
        <fgColor theme="0"/>
        <bgColor rgb="FFE1E1FF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8" fillId="4" borderId="4" xfId="0" applyNumberFormat="1" applyFont="1" applyFill="1" applyBorder="1" applyAlignment="1" applyProtection="1">
      <alignment horizontal="center" vertical="center" wrapText="1"/>
    </xf>
    <xf numFmtId="0" fontId="19" fillId="2" borderId="3" xfId="0" quotePrefix="1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6" borderId="3" xfId="0" applyNumberFormat="1" applyFont="1" applyFill="1" applyBorder="1" applyAlignment="1" applyProtection="1">
      <alignment horizontal="left" wrapText="1"/>
    </xf>
    <xf numFmtId="0" fontId="11" fillId="6" borderId="3" xfId="0" applyNumberFormat="1" applyFont="1" applyFill="1" applyBorder="1" applyAlignment="1" applyProtection="1">
      <alignment wrapText="1"/>
    </xf>
    <xf numFmtId="4" fontId="11" fillId="6" borderId="3" xfId="0" applyNumberFormat="1" applyFont="1" applyFill="1" applyBorder="1" applyAlignment="1" applyProtection="1"/>
    <xf numFmtId="4" fontId="21" fillId="6" borderId="3" xfId="0" applyNumberFormat="1" applyFont="1" applyFill="1" applyBorder="1" applyAlignment="1" applyProtection="1"/>
    <xf numFmtId="0" fontId="11" fillId="2" borderId="0" xfId="0" applyNumberFormat="1" applyFont="1" applyFill="1" applyBorder="1" applyAlignment="1" applyProtection="1"/>
    <xf numFmtId="0" fontId="22" fillId="7" borderId="3" xfId="0" applyFont="1" applyFill="1" applyBorder="1" applyAlignment="1">
      <alignment horizontal="left" vertical="center" wrapText="1"/>
    </xf>
    <xf numFmtId="0" fontId="22" fillId="7" borderId="3" xfId="0" applyFont="1" applyFill="1" applyBorder="1" applyAlignment="1">
      <alignment horizontal="left" vertical="center" wrapText="1" readingOrder="1"/>
    </xf>
    <xf numFmtId="4" fontId="23" fillId="7" borderId="3" xfId="0" applyNumberFormat="1" applyFont="1" applyFill="1" applyBorder="1" applyAlignment="1">
      <alignment horizontal="right" vertical="center" wrapText="1" readingOrder="1"/>
    </xf>
    <xf numFmtId="0" fontId="6" fillId="0" borderId="0" xfId="0" applyNumberFormat="1" applyFont="1" applyFill="1" applyBorder="1" applyAlignment="1" applyProtection="1"/>
    <xf numFmtId="0" fontId="22" fillId="8" borderId="3" xfId="0" applyFont="1" applyFill="1" applyBorder="1" applyAlignment="1">
      <alignment horizontal="left" vertical="center" wrapText="1"/>
    </xf>
    <xf numFmtId="0" fontId="22" fillId="8" borderId="3" xfId="0" applyFont="1" applyFill="1" applyBorder="1" applyAlignment="1">
      <alignment horizontal="left" vertical="center" wrapText="1" readingOrder="1"/>
    </xf>
    <xf numFmtId="4" fontId="23" fillId="8" borderId="3" xfId="0" applyNumberFormat="1" applyFont="1" applyFill="1" applyBorder="1" applyAlignment="1">
      <alignment horizontal="right" vertical="center" wrapText="1" readingOrder="1"/>
    </xf>
    <xf numFmtId="0" fontId="24" fillId="8" borderId="3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wrapText="1"/>
    </xf>
    <xf numFmtId="0" fontId="6" fillId="0" borderId="3" xfId="0" applyNumberFormat="1" applyFont="1" applyFill="1" applyBorder="1" applyAlignment="1" applyProtection="1">
      <alignment wrapText="1"/>
    </xf>
    <xf numFmtId="4" fontId="6" fillId="0" borderId="3" xfId="0" applyNumberFormat="1" applyFont="1" applyFill="1" applyBorder="1" applyAlignment="1" applyProtection="1">
      <alignment horizontal="right"/>
    </xf>
    <xf numFmtId="0" fontId="25" fillId="0" borderId="0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wrapText="1"/>
    </xf>
    <xf numFmtId="0" fontId="3" fillId="0" borderId="3" xfId="0" applyNumberFormat="1" applyFont="1" applyFill="1" applyBorder="1" applyAlignment="1" applyProtection="1">
      <alignment wrapText="1"/>
    </xf>
    <xf numFmtId="4" fontId="3" fillId="0" borderId="3" xfId="0" applyNumberFormat="1" applyFont="1" applyFill="1" applyBorder="1" applyAlignment="1" applyProtection="1">
      <alignment horizontal="right"/>
    </xf>
    <xf numFmtId="0" fontId="23" fillId="8" borderId="3" xfId="0" applyFont="1" applyFill="1" applyBorder="1" applyAlignment="1">
      <alignment horizontal="left" vertical="center" wrapText="1"/>
    </xf>
    <xf numFmtId="0" fontId="23" fillId="8" borderId="3" xfId="0" applyFont="1" applyFill="1" applyBorder="1" applyAlignment="1">
      <alignment horizontal="left" vertical="center" wrapText="1" readingOrder="1"/>
    </xf>
    <xf numFmtId="0" fontId="23" fillId="7" borderId="3" xfId="0" applyFont="1" applyFill="1" applyBorder="1" applyAlignment="1">
      <alignment horizontal="left" vertical="center" wrapText="1"/>
    </xf>
    <xf numFmtId="0" fontId="23" fillId="7" borderId="3" xfId="0" applyFont="1" applyFill="1" applyBorder="1" applyAlignment="1">
      <alignment horizontal="left" vertical="center" wrapText="1" readingOrder="1"/>
    </xf>
    <xf numFmtId="0" fontId="26" fillId="9" borderId="3" xfId="0" applyFont="1" applyFill="1" applyBorder="1" applyAlignment="1">
      <alignment horizontal="left" vertical="center" wrapText="1"/>
    </xf>
    <xf numFmtId="0" fontId="25" fillId="0" borderId="3" xfId="0" applyNumberFormat="1" applyFont="1" applyFill="1" applyBorder="1" applyAlignment="1" applyProtection="1">
      <alignment horizontal="center" wrapText="1"/>
    </xf>
    <xf numFmtId="0" fontId="25" fillId="0" borderId="3" xfId="0" applyNumberFormat="1" applyFont="1" applyFill="1" applyBorder="1" applyAlignment="1" applyProtection="1">
      <alignment wrapText="1"/>
    </xf>
    <xf numFmtId="4" fontId="25" fillId="0" borderId="3" xfId="0" applyNumberFormat="1" applyFont="1" applyFill="1" applyBorder="1" applyAlignment="1" applyProtection="1">
      <alignment horizontal="right"/>
    </xf>
    <xf numFmtId="4" fontId="27" fillId="7" borderId="3" xfId="0" applyNumberFormat="1" applyFont="1" applyFill="1" applyBorder="1" applyAlignment="1">
      <alignment horizontal="right" vertical="center" wrapText="1" readingOrder="1"/>
    </xf>
    <xf numFmtId="0" fontId="11" fillId="0" borderId="3" xfId="0" applyNumberFormat="1" applyFont="1" applyFill="1" applyBorder="1" applyAlignment="1" applyProtection="1">
      <alignment horizontal="center" wrapText="1"/>
    </xf>
    <xf numFmtId="0" fontId="11" fillId="0" borderId="3" xfId="0" applyNumberFormat="1" applyFont="1" applyFill="1" applyBorder="1" applyAlignment="1" applyProtection="1">
      <alignment wrapText="1"/>
    </xf>
    <xf numFmtId="4" fontId="11" fillId="0" borderId="3" xfId="0" applyNumberFormat="1" applyFont="1" applyFill="1" applyBorder="1" applyAlignment="1" applyProtection="1">
      <alignment horizontal="right"/>
    </xf>
    <xf numFmtId="0" fontId="27" fillId="8" borderId="3" xfId="0" applyFont="1" applyFill="1" applyBorder="1" applyAlignment="1">
      <alignment horizontal="left" vertical="center" wrapText="1"/>
    </xf>
    <xf numFmtId="4" fontId="11" fillId="8" borderId="3" xfId="0" applyNumberFormat="1" applyFont="1" applyFill="1" applyBorder="1" applyAlignment="1">
      <alignment horizontal="right" vertical="center" wrapText="1" readingOrder="1"/>
    </xf>
    <xf numFmtId="4" fontId="28" fillId="7" borderId="3" xfId="0" applyNumberFormat="1" applyFont="1" applyFill="1" applyBorder="1" applyAlignment="1">
      <alignment horizontal="right" vertical="center" wrapText="1" readingOrder="1"/>
    </xf>
    <xf numFmtId="0" fontId="29" fillId="0" borderId="3" xfId="0" applyNumberFormat="1" applyFont="1" applyFill="1" applyBorder="1" applyAlignment="1" applyProtection="1">
      <alignment horizontal="center" wrapText="1"/>
    </xf>
    <xf numFmtId="0" fontId="29" fillId="0" borderId="3" xfId="0" applyNumberFormat="1" applyFont="1" applyFill="1" applyBorder="1" applyAlignment="1" applyProtection="1">
      <alignment wrapText="1"/>
    </xf>
    <xf numFmtId="4" fontId="23" fillId="10" borderId="3" xfId="0" applyNumberFormat="1" applyFont="1" applyFill="1" applyBorder="1" applyAlignment="1">
      <alignment horizontal="right" vertical="center" wrapText="1" readingOrder="1"/>
    </xf>
    <xf numFmtId="0" fontId="30" fillId="8" borderId="3" xfId="0" applyFont="1" applyFill="1" applyBorder="1" applyAlignment="1">
      <alignment horizontal="left" vertical="center" wrapText="1"/>
    </xf>
    <xf numFmtId="0" fontId="31" fillId="0" borderId="0" xfId="0" quotePrefix="1" applyNumberFormat="1" applyFont="1" applyFill="1" applyBorder="1" applyAlignment="1" applyProtection="1"/>
    <xf numFmtId="0" fontId="20" fillId="0" borderId="3" xfId="0" applyNumberFormat="1" applyFont="1" applyFill="1" applyBorder="1" applyAlignment="1" applyProtection="1">
      <alignment horizontal="center" wrapText="1"/>
    </xf>
    <xf numFmtId="0" fontId="20" fillId="0" borderId="3" xfId="0" applyNumberFormat="1" applyFont="1" applyFill="1" applyBorder="1" applyAlignment="1" applyProtection="1">
      <alignment wrapText="1"/>
    </xf>
    <xf numFmtId="0" fontId="32" fillId="0" borderId="0" xfId="0" applyNumberFormat="1" applyFont="1" applyFill="1" applyBorder="1" applyAlignment="1" applyProtection="1"/>
    <xf numFmtId="0" fontId="27" fillId="8" borderId="3" xfId="0" applyFont="1" applyFill="1" applyBorder="1" applyAlignment="1">
      <alignment horizontal="left" vertical="center" wrapText="1" readingOrder="1"/>
    </xf>
    <xf numFmtId="0" fontId="33" fillId="8" borderId="3" xfId="0" applyFont="1" applyFill="1" applyBorder="1" applyAlignment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/>
    </xf>
    <xf numFmtId="0" fontId="31" fillId="8" borderId="3" xfId="0" applyFont="1" applyFill="1" applyBorder="1" applyAlignment="1">
      <alignment horizontal="left" vertical="center" wrapText="1"/>
    </xf>
    <xf numFmtId="0" fontId="31" fillId="8" borderId="3" xfId="0" applyFont="1" applyFill="1" applyBorder="1" applyAlignment="1">
      <alignment horizontal="left" vertical="center" wrapText="1" readingOrder="1"/>
    </xf>
    <xf numFmtId="4" fontId="34" fillId="8" borderId="3" xfId="0" applyNumberFormat="1" applyFont="1" applyFill="1" applyBorder="1" applyAlignment="1">
      <alignment horizontal="right" vertical="center" wrapText="1" readingOrder="1"/>
    </xf>
    <xf numFmtId="0" fontId="35" fillId="8" borderId="3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4" fontId="37" fillId="0" borderId="3" xfId="0" applyNumberFormat="1" applyFont="1" applyFill="1" applyBorder="1" applyAlignment="1" applyProtection="1">
      <alignment horizontal="right"/>
    </xf>
    <xf numFmtId="4" fontId="38" fillId="2" borderId="3" xfId="0" applyNumberFormat="1" applyFont="1" applyFill="1" applyBorder="1" applyAlignment="1" applyProtection="1">
      <alignment horizontal="right"/>
    </xf>
    <xf numFmtId="0" fontId="34" fillId="0" borderId="3" xfId="0" applyFont="1" applyFill="1" applyBorder="1" applyAlignment="1">
      <alignment horizontal="left" vertical="center" wrapText="1" readingOrder="1"/>
    </xf>
    <xf numFmtId="0" fontId="39" fillId="11" borderId="3" xfId="0" applyFont="1" applyFill="1" applyBorder="1" applyAlignment="1">
      <alignment horizontal="center" vertical="center" wrapText="1" readingOrder="1"/>
    </xf>
    <xf numFmtId="0" fontId="39" fillId="11" borderId="3" xfId="0" applyFont="1" applyFill="1" applyBorder="1" applyAlignment="1">
      <alignment vertical="center" wrapText="1" readingOrder="1"/>
    </xf>
    <xf numFmtId="4" fontId="23" fillId="0" borderId="3" xfId="0" applyNumberFormat="1" applyFont="1" applyFill="1" applyBorder="1" applyAlignment="1">
      <alignment horizontal="right" vertical="center" wrapText="1" readingOrder="1"/>
    </xf>
    <xf numFmtId="0" fontId="39" fillId="0" borderId="3" xfId="0" applyFont="1" applyBorder="1" applyAlignment="1">
      <alignment horizontal="center" vertical="center" wrapText="1" readingOrder="1"/>
    </xf>
    <xf numFmtId="0" fontId="39" fillId="0" borderId="3" xfId="0" applyFont="1" applyBorder="1" applyAlignment="1">
      <alignment vertical="center" wrapText="1" readingOrder="1"/>
    </xf>
    <xf numFmtId="0" fontId="40" fillId="0" borderId="3" xfId="0" applyFont="1" applyBorder="1" applyAlignment="1">
      <alignment horizontal="center" vertical="center" wrapText="1" readingOrder="1"/>
    </xf>
    <xf numFmtId="0" fontId="40" fillId="0" borderId="3" xfId="0" applyFont="1" applyBorder="1" applyAlignment="1">
      <alignment vertical="center" wrapText="1" readingOrder="1"/>
    </xf>
    <xf numFmtId="0" fontId="39" fillId="11" borderId="3" xfId="0" applyFont="1" applyFill="1" applyBorder="1" applyAlignment="1">
      <alignment horizontal="left" vertical="center" wrapText="1" readingOrder="1"/>
    </xf>
    <xf numFmtId="0" fontId="39" fillId="0" borderId="3" xfId="0" applyFont="1" applyBorder="1" applyAlignment="1">
      <alignment horizontal="left" vertical="center" wrapText="1" readingOrder="1"/>
    </xf>
    <xf numFmtId="0" fontId="40" fillId="0" borderId="3" xfId="0" applyFont="1" applyBorder="1" applyAlignment="1">
      <alignment horizontal="left" vertical="center" wrapText="1" readingOrder="1"/>
    </xf>
    <xf numFmtId="4" fontId="22" fillId="8" borderId="3" xfId="0" applyNumberFormat="1" applyFont="1" applyFill="1" applyBorder="1" applyAlignment="1">
      <alignment horizontal="right" vertical="center" wrapText="1" readingOrder="1"/>
    </xf>
    <xf numFmtId="0" fontId="23" fillId="0" borderId="3" xfId="0" applyFont="1" applyFill="1" applyBorder="1" applyAlignment="1">
      <alignment horizontal="left" vertical="center" wrapText="1" readingOrder="1"/>
    </xf>
    <xf numFmtId="0" fontId="22" fillId="10" borderId="3" xfId="0" applyFont="1" applyFill="1" applyBorder="1" applyAlignment="1">
      <alignment horizontal="left" vertical="center" wrapText="1" readingOrder="1"/>
    </xf>
    <xf numFmtId="0" fontId="41" fillId="0" borderId="0" xfId="0" applyNumberFormat="1" applyFont="1" applyFill="1" applyBorder="1" applyAlignment="1" applyProtection="1"/>
    <xf numFmtId="0" fontId="42" fillId="8" borderId="3" xfId="0" applyFont="1" applyFill="1" applyBorder="1" applyAlignment="1">
      <alignment horizontal="left" vertical="center" wrapText="1"/>
    </xf>
    <xf numFmtId="0" fontId="42" fillId="8" borderId="3" xfId="0" applyFont="1" applyFill="1" applyBorder="1" applyAlignment="1">
      <alignment horizontal="left" vertical="center" wrapText="1" readingOrder="1"/>
    </xf>
    <xf numFmtId="0" fontId="43" fillId="8" borderId="3" xfId="0" applyFont="1" applyFill="1" applyBorder="1" applyAlignment="1">
      <alignment horizontal="left" vertical="center" wrapText="1"/>
    </xf>
    <xf numFmtId="0" fontId="43" fillId="8" borderId="3" xfId="0" applyFont="1" applyFill="1" applyBorder="1" applyAlignment="1">
      <alignment horizontal="left" vertical="center" wrapText="1" readingOrder="1"/>
    </xf>
    <xf numFmtId="4" fontId="44" fillId="8" borderId="3" xfId="0" applyNumberFormat="1" applyFont="1" applyFill="1" applyBorder="1" applyAlignment="1">
      <alignment horizontal="right" vertical="center" wrapText="1" readingOrder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12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/>
    <xf numFmtId="0" fontId="37" fillId="0" borderId="3" xfId="0" applyNumberFormat="1" applyFont="1" applyFill="1" applyBorder="1" applyAlignment="1" applyProtection="1">
      <alignment wrapText="1"/>
    </xf>
    <xf numFmtId="0" fontId="6" fillId="0" borderId="3" xfId="0" applyNumberFormat="1" applyFont="1" applyFill="1" applyBorder="1" applyAlignment="1" applyProtection="1"/>
    <xf numFmtId="0" fontId="39" fillId="0" borderId="0" xfId="0" applyFont="1" applyFill="1" applyAlignment="1">
      <alignment horizontal="left" vertical="center" wrapText="1" readingOrder="1"/>
    </xf>
    <xf numFmtId="0" fontId="6" fillId="0" borderId="3" xfId="0" applyNumberFormat="1" applyFont="1" applyFill="1" applyBorder="1" applyAlignment="1" applyProtection="1">
      <alignment horizontal="left" wrapText="1"/>
    </xf>
    <xf numFmtId="0" fontId="46" fillId="12" borderId="0" xfId="0" applyNumberFormat="1" applyFont="1" applyFill="1" applyBorder="1" applyAlignment="1" applyProtection="1">
      <alignment horizontal="center" wrapText="1"/>
    </xf>
    <xf numFmtId="0" fontId="47" fillId="12" borderId="0" xfId="0" applyNumberFormat="1" applyFont="1" applyFill="1" applyBorder="1" applyAlignment="1" applyProtection="1">
      <alignment wrapText="1"/>
    </xf>
    <xf numFmtId="0" fontId="47" fillId="1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wrapText="1"/>
    </xf>
    <xf numFmtId="0" fontId="18" fillId="4" borderId="3" xfId="0" applyNumberFormat="1" applyFont="1" applyFill="1" applyBorder="1" applyAlignment="1" applyProtection="1">
      <alignment horizontal="center" vertical="center" wrapText="1"/>
    </xf>
    <xf numFmtId="0" fontId="48" fillId="0" borderId="0" xfId="0" applyFont="1"/>
    <xf numFmtId="0" fontId="21" fillId="2" borderId="3" xfId="0" applyNumberFormat="1" applyFont="1" applyFill="1" applyBorder="1" applyAlignment="1" applyProtection="1">
      <alignment horizontal="left" vertical="center" wrapText="1"/>
    </xf>
    <xf numFmtId="3" fontId="49" fillId="2" borderId="3" xfId="0" applyNumberFormat="1" applyFont="1" applyFill="1" applyBorder="1" applyAlignment="1">
      <alignment horizontal="right"/>
    </xf>
    <xf numFmtId="0" fontId="50" fillId="2" borderId="3" xfId="0" applyNumberFormat="1" applyFont="1" applyFill="1" applyBorder="1" applyAlignment="1" applyProtection="1">
      <alignment horizontal="left" vertical="center" wrapText="1"/>
    </xf>
    <xf numFmtId="3" fontId="49" fillId="2" borderId="4" xfId="0" applyNumberFormat="1" applyFont="1" applyFill="1" applyBorder="1" applyAlignment="1">
      <alignment horizontal="right"/>
    </xf>
    <xf numFmtId="0" fontId="50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/>
    </xf>
    <xf numFmtId="0" fontId="19" fillId="2" borderId="3" xfId="0" quotePrefix="1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/>
    </xf>
    <xf numFmtId="0" fontId="21" fillId="2" borderId="3" xfId="0" applyNumberFormat="1" applyFont="1" applyFill="1" applyBorder="1" applyAlignment="1" applyProtection="1">
      <alignment horizontal="left" vertical="center"/>
    </xf>
    <xf numFmtId="0" fontId="21" fillId="2" borderId="3" xfId="0" applyNumberFormat="1" applyFont="1" applyFill="1" applyBorder="1" applyAlignment="1" applyProtection="1">
      <alignment vertical="center" wrapText="1"/>
    </xf>
    <xf numFmtId="0" fontId="50" fillId="2" borderId="3" xfId="0" applyNumberFormat="1" applyFont="1" applyFill="1" applyBorder="1" applyAlignment="1" applyProtection="1">
      <alignment vertical="center" wrapText="1"/>
    </xf>
    <xf numFmtId="3" fontId="49" fillId="2" borderId="3" xfId="0" applyNumberFormat="1" applyFont="1" applyFill="1" applyBorder="1" applyAlignment="1" applyProtection="1">
      <alignment horizontal="right" wrapText="1"/>
    </xf>
    <xf numFmtId="16" fontId="50" fillId="2" borderId="3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49" fillId="0" borderId="0" xfId="0" applyNumberFormat="1" applyFont="1" applyFill="1" applyBorder="1" applyAlignment="1" applyProtection="1">
      <alignment vertical="center" wrapText="1"/>
    </xf>
    <xf numFmtId="3" fontId="50" fillId="5" borderId="3" xfId="0" applyNumberFormat="1" applyFont="1" applyFill="1" applyBorder="1" applyAlignment="1">
      <alignment horizontal="right"/>
    </xf>
    <xf numFmtId="3" fontId="50" fillId="2" borderId="3" xfId="0" applyNumberFormat="1" applyFont="1" applyFill="1" applyBorder="1" applyAlignment="1">
      <alignment horizontal="right"/>
    </xf>
    <xf numFmtId="3" fontId="51" fillId="2" borderId="3" xfId="0" applyNumberFormat="1" applyFont="1" applyFill="1" applyBorder="1" applyAlignment="1">
      <alignment horizontal="right"/>
    </xf>
    <xf numFmtId="3" fontId="50" fillId="2" borderId="4" xfId="0" applyNumberFormat="1" applyFont="1" applyFill="1" applyBorder="1" applyAlignment="1">
      <alignment horizontal="right"/>
    </xf>
    <xf numFmtId="16" fontId="19" fillId="2" borderId="3" xfId="0" quotePrefix="1" applyNumberFormat="1" applyFont="1" applyFill="1" applyBorder="1" applyAlignment="1">
      <alignment horizontal="left" vertical="center"/>
    </xf>
    <xf numFmtId="3" fontId="51" fillId="5" borderId="3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4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48" fillId="0" borderId="0" xfId="0" applyFont="1" applyAlignment="1">
      <alignment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 wrapText="1"/>
    </xf>
    <xf numFmtId="0" fontId="45" fillId="0" borderId="1" xfId="0" applyNumberFormat="1" applyFont="1" applyFill="1" applyBorder="1" applyAlignment="1" applyProtection="1">
      <alignment horizontal="center" vertical="center"/>
    </xf>
    <xf numFmtId="0" fontId="45" fillId="0" borderId="2" xfId="0" applyNumberFormat="1" applyFont="1" applyFill="1" applyBorder="1" applyAlignment="1" applyProtection="1">
      <alignment horizontal="center" vertical="center"/>
    </xf>
    <xf numFmtId="0" fontId="45" fillId="0" borderId="4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topLeftCell="F1" workbookViewId="0">
      <selection activeCell="A16" sqref="A16:N16"/>
    </sheetView>
  </sheetViews>
  <sheetFormatPr defaultRowHeight="15" x14ac:dyDescent="0.25"/>
  <cols>
    <col min="5" max="15" width="25.28515625" customWidth="1"/>
  </cols>
  <sheetData>
    <row r="1" spans="1:15" ht="42" customHeight="1" x14ac:dyDescent="0.25">
      <c r="A1" s="168" t="s">
        <v>51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51"/>
    </row>
    <row r="2" spans="1:15" ht="18" customHeight="1" x14ac:dyDescent="0.25">
      <c r="A2" s="5"/>
      <c r="B2" s="5"/>
      <c r="C2" s="5"/>
      <c r="D2" s="5"/>
      <c r="E2" s="5"/>
      <c r="F2" s="5"/>
      <c r="G2" s="30"/>
      <c r="H2" s="5"/>
      <c r="I2" s="30"/>
      <c r="J2" s="5"/>
      <c r="K2" s="30"/>
      <c r="L2" s="5"/>
      <c r="M2" s="30"/>
      <c r="N2" s="5"/>
      <c r="O2" s="30"/>
    </row>
    <row r="3" spans="1:15" ht="15.75" x14ac:dyDescent="0.25">
      <c r="A3" s="168" t="s">
        <v>30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70"/>
      <c r="M3" s="170"/>
      <c r="N3" s="170"/>
      <c r="O3" s="53"/>
    </row>
    <row r="4" spans="1:15" ht="18" x14ac:dyDescent="0.25">
      <c r="A4" s="5"/>
      <c r="B4" s="5"/>
      <c r="C4" s="5"/>
      <c r="D4" s="5"/>
      <c r="E4" s="5"/>
      <c r="F4" s="5"/>
      <c r="G4" s="30"/>
      <c r="H4" s="5"/>
      <c r="I4" s="30"/>
      <c r="J4" s="5"/>
      <c r="K4" s="30"/>
      <c r="L4" s="6"/>
      <c r="M4" s="6"/>
      <c r="N4" s="6"/>
      <c r="O4" s="6"/>
    </row>
    <row r="5" spans="1:15" ht="18" customHeight="1" x14ac:dyDescent="0.25">
      <c r="A5" s="168" t="s">
        <v>33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52"/>
    </row>
    <row r="6" spans="1:15" ht="18" x14ac:dyDescent="0.25">
      <c r="A6" s="1"/>
      <c r="B6" s="2"/>
      <c r="C6" s="2"/>
      <c r="D6" s="2"/>
      <c r="E6" s="7"/>
      <c r="F6" s="8"/>
      <c r="G6" s="8"/>
      <c r="H6" s="8"/>
      <c r="I6" s="8"/>
      <c r="J6" s="8"/>
      <c r="K6" s="8"/>
      <c r="L6" s="8"/>
      <c r="M6" s="8"/>
      <c r="N6" s="44" t="s">
        <v>38</v>
      </c>
      <c r="O6" s="44" t="s">
        <v>38</v>
      </c>
    </row>
    <row r="7" spans="1:15" ht="25.5" x14ac:dyDescent="0.25">
      <c r="A7" s="33"/>
      <c r="B7" s="34"/>
      <c r="C7" s="34"/>
      <c r="D7" s="35"/>
      <c r="E7" s="36"/>
      <c r="F7" s="4" t="s">
        <v>35</v>
      </c>
      <c r="G7" s="4" t="s">
        <v>35</v>
      </c>
      <c r="H7" s="4" t="s">
        <v>36</v>
      </c>
      <c r="I7" s="4" t="s">
        <v>36</v>
      </c>
      <c r="J7" s="4" t="s">
        <v>41</v>
      </c>
      <c r="K7" s="4" t="s">
        <v>41</v>
      </c>
      <c r="L7" s="4" t="s">
        <v>42</v>
      </c>
      <c r="M7" s="4" t="s">
        <v>42</v>
      </c>
      <c r="N7" s="4" t="s">
        <v>43</v>
      </c>
      <c r="O7" s="4" t="s">
        <v>43</v>
      </c>
    </row>
    <row r="8" spans="1:15" x14ac:dyDescent="0.25">
      <c r="A8" s="171" t="s">
        <v>0</v>
      </c>
      <c r="B8" s="172"/>
      <c r="C8" s="172"/>
      <c r="D8" s="172"/>
      <c r="E8" s="173"/>
      <c r="F8" s="37">
        <v>4265511</v>
      </c>
      <c r="G8" s="37">
        <f>F8/7.5345</f>
        <v>566130.59924348001</v>
      </c>
      <c r="H8" s="37">
        <v>8516238</v>
      </c>
      <c r="I8" s="37">
        <f>H8/7.5345</f>
        <v>1130299.0244873581</v>
      </c>
      <c r="J8" s="37">
        <v>5217546</v>
      </c>
      <c r="K8" s="37">
        <f>J8/7.5345</f>
        <v>692487.35815249849</v>
      </c>
      <c r="L8" s="37">
        <v>5217546</v>
      </c>
      <c r="M8" s="37">
        <f>L8/7.5345</f>
        <v>692487.35815249849</v>
      </c>
      <c r="N8" s="37">
        <v>5217546</v>
      </c>
      <c r="O8" s="37">
        <f>N8/7.5345</f>
        <v>692487.35815249849</v>
      </c>
    </row>
    <row r="9" spans="1:15" x14ac:dyDescent="0.25">
      <c r="A9" s="174" t="s">
        <v>1</v>
      </c>
      <c r="B9" s="167"/>
      <c r="C9" s="167"/>
      <c r="D9" s="167"/>
      <c r="E9" s="175"/>
      <c r="F9" s="38">
        <v>4265511</v>
      </c>
      <c r="G9" s="37">
        <f t="shared" ref="G9:G13" si="0">F9/7.5345</f>
        <v>566130.59924348001</v>
      </c>
      <c r="H9" s="38">
        <v>8516238</v>
      </c>
      <c r="I9" s="37">
        <f>H9/7.5345</f>
        <v>1130299.0244873581</v>
      </c>
      <c r="J9" s="38">
        <v>5217546</v>
      </c>
      <c r="K9" s="37">
        <f t="shared" ref="K9:K14" si="1">J9/7.5345</f>
        <v>692487.35815249849</v>
      </c>
      <c r="L9" s="38">
        <v>5217546</v>
      </c>
      <c r="M9" s="37">
        <f t="shared" ref="M9:M14" si="2">L9/7.5345</f>
        <v>692487.35815249849</v>
      </c>
      <c r="N9" s="38">
        <v>5217546</v>
      </c>
      <c r="O9" s="37">
        <f t="shared" ref="O9:O14" si="3">N9/7.5345</f>
        <v>692487.35815249849</v>
      </c>
    </row>
    <row r="10" spans="1:15" x14ac:dyDescent="0.25">
      <c r="A10" s="176" t="s">
        <v>2</v>
      </c>
      <c r="B10" s="175"/>
      <c r="C10" s="175"/>
      <c r="D10" s="175"/>
      <c r="E10" s="175"/>
      <c r="F10" s="38"/>
      <c r="G10" s="37">
        <f t="shared" si="0"/>
        <v>0</v>
      </c>
      <c r="H10" s="38"/>
      <c r="I10" s="37">
        <f t="shared" ref="I10:I14" si="4">H10/7.5345</f>
        <v>0</v>
      </c>
      <c r="J10" s="38"/>
      <c r="K10" s="37">
        <f t="shared" si="1"/>
        <v>0</v>
      </c>
      <c r="L10" s="38"/>
      <c r="M10" s="37">
        <f t="shared" si="2"/>
        <v>0</v>
      </c>
      <c r="N10" s="38"/>
      <c r="O10" s="37">
        <f t="shared" si="3"/>
        <v>0</v>
      </c>
    </row>
    <row r="11" spans="1:15" x14ac:dyDescent="0.25">
      <c r="A11" s="45" t="s">
        <v>3</v>
      </c>
      <c r="B11" s="46"/>
      <c r="C11" s="46"/>
      <c r="D11" s="46"/>
      <c r="E11" s="46"/>
      <c r="F11" s="37">
        <v>4241654</v>
      </c>
      <c r="G11" s="37">
        <f t="shared" si="0"/>
        <v>562964.23120313219</v>
      </c>
      <c r="H11" s="37">
        <v>8536239</v>
      </c>
      <c r="I11" s="37">
        <v>1132953</v>
      </c>
      <c r="J11" s="37">
        <v>5217546</v>
      </c>
      <c r="K11" s="37">
        <f t="shared" si="1"/>
        <v>692487.35815249849</v>
      </c>
      <c r="L11" s="37">
        <v>5217546</v>
      </c>
      <c r="M11" s="37">
        <f t="shared" si="2"/>
        <v>692487.35815249849</v>
      </c>
      <c r="N11" s="37">
        <v>5217546</v>
      </c>
      <c r="O11" s="37">
        <f t="shared" si="3"/>
        <v>692487.35815249849</v>
      </c>
    </row>
    <row r="12" spans="1:15" x14ac:dyDescent="0.25">
      <c r="A12" s="166" t="s">
        <v>4</v>
      </c>
      <c r="B12" s="167"/>
      <c r="C12" s="167"/>
      <c r="D12" s="167"/>
      <c r="E12" s="167"/>
      <c r="F12" s="38">
        <v>4241654</v>
      </c>
      <c r="G12" s="37">
        <f t="shared" si="0"/>
        <v>562964.23120313219</v>
      </c>
      <c r="H12" s="38">
        <v>8536239</v>
      </c>
      <c r="I12" s="37">
        <v>1132953</v>
      </c>
      <c r="J12" s="38">
        <v>5217546</v>
      </c>
      <c r="K12" s="37">
        <f t="shared" si="1"/>
        <v>692487.35815249849</v>
      </c>
      <c r="L12" s="38">
        <v>5217546</v>
      </c>
      <c r="M12" s="37">
        <f t="shared" si="2"/>
        <v>692487.35815249849</v>
      </c>
      <c r="N12" s="38">
        <v>5217546</v>
      </c>
      <c r="O12" s="37">
        <f t="shared" si="3"/>
        <v>692487.35815249849</v>
      </c>
    </row>
    <row r="13" spans="1:15" x14ac:dyDescent="0.25">
      <c r="A13" s="180" t="s">
        <v>5</v>
      </c>
      <c r="B13" s="175"/>
      <c r="C13" s="175"/>
      <c r="D13" s="175"/>
      <c r="E13" s="175"/>
      <c r="F13" s="39"/>
      <c r="G13" s="37">
        <f t="shared" si="0"/>
        <v>0</v>
      </c>
      <c r="H13" s="39"/>
      <c r="I13" s="37">
        <f t="shared" si="4"/>
        <v>0</v>
      </c>
      <c r="J13" s="39"/>
      <c r="K13" s="37">
        <f t="shared" si="1"/>
        <v>0</v>
      </c>
      <c r="L13" s="39"/>
      <c r="M13" s="37">
        <f t="shared" si="2"/>
        <v>0</v>
      </c>
      <c r="N13" s="39"/>
      <c r="O13" s="37">
        <f t="shared" si="3"/>
        <v>0</v>
      </c>
    </row>
    <row r="14" spans="1:15" x14ac:dyDescent="0.25">
      <c r="A14" s="179" t="s">
        <v>6</v>
      </c>
      <c r="B14" s="172"/>
      <c r="C14" s="172"/>
      <c r="D14" s="172"/>
      <c r="E14" s="172"/>
      <c r="F14" s="37">
        <v>23857</v>
      </c>
      <c r="G14" s="37">
        <f>F14/7.5345</f>
        <v>3166.3680403477338</v>
      </c>
      <c r="H14" s="37">
        <v>20000</v>
      </c>
      <c r="I14" s="37">
        <f t="shared" si="4"/>
        <v>2654.4561682925209</v>
      </c>
      <c r="J14" s="40">
        <v>0</v>
      </c>
      <c r="K14" s="37">
        <f t="shared" si="1"/>
        <v>0</v>
      </c>
      <c r="L14" s="40">
        <v>0</v>
      </c>
      <c r="M14" s="37">
        <f t="shared" si="2"/>
        <v>0</v>
      </c>
      <c r="N14" s="40">
        <v>0</v>
      </c>
      <c r="O14" s="37">
        <f t="shared" si="3"/>
        <v>0</v>
      </c>
    </row>
    <row r="15" spans="1:15" ht="18" x14ac:dyDescent="0.25">
      <c r="A15" s="5"/>
      <c r="B15" s="9"/>
      <c r="C15" s="9"/>
      <c r="D15" s="9"/>
      <c r="E15" s="9"/>
      <c r="F15" s="9"/>
      <c r="G15" s="28"/>
      <c r="H15" s="9"/>
      <c r="I15" s="28"/>
      <c r="J15" s="3"/>
      <c r="K15" s="29"/>
      <c r="L15" s="3"/>
      <c r="M15" s="29"/>
      <c r="N15" s="3"/>
      <c r="O15" s="29"/>
    </row>
    <row r="16" spans="1:15" ht="18" customHeight="1" x14ac:dyDescent="0.25">
      <c r="A16" s="168" t="s">
        <v>34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52"/>
    </row>
    <row r="17" spans="1:15" ht="18" x14ac:dyDescent="0.25">
      <c r="A17" s="30"/>
      <c r="B17" s="28"/>
      <c r="C17" s="28"/>
      <c r="D17" s="28"/>
      <c r="E17" s="28"/>
      <c r="F17" s="28"/>
      <c r="G17" s="28"/>
      <c r="H17" s="28"/>
      <c r="I17" s="28"/>
      <c r="J17" s="29"/>
      <c r="K17" s="29"/>
      <c r="L17" s="29"/>
      <c r="M17" s="29"/>
      <c r="N17" s="29"/>
      <c r="O17" s="29"/>
    </row>
    <row r="18" spans="1:15" ht="25.5" x14ac:dyDescent="0.25">
      <c r="A18" s="33"/>
      <c r="B18" s="34"/>
      <c r="C18" s="34"/>
      <c r="D18" s="35"/>
      <c r="E18" s="36"/>
      <c r="F18" s="4" t="s">
        <v>12</v>
      </c>
      <c r="G18" s="4" t="s">
        <v>12</v>
      </c>
      <c r="H18" s="4" t="s">
        <v>13</v>
      </c>
      <c r="I18" s="4" t="s">
        <v>13</v>
      </c>
      <c r="J18" s="4" t="s">
        <v>41</v>
      </c>
      <c r="K18" s="4" t="s">
        <v>41</v>
      </c>
      <c r="L18" s="4" t="s">
        <v>42</v>
      </c>
      <c r="M18" s="4" t="s">
        <v>42</v>
      </c>
      <c r="N18" s="4" t="s">
        <v>43</v>
      </c>
      <c r="O18" s="4" t="s">
        <v>43</v>
      </c>
    </row>
    <row r="19" spans="1:15" ht="15.75" customHeight="1" x14ac:dyDescent="0.25">
      <c r="A19" s="174" t="s">
        <v>8</v>
      </c>
      <c r="B19" s="177"/>
      <c r="C19" s="177"/>
      <c r="D19" s="177"/>
      <c r="E19" s="178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1:15" x14ac:dyDescent="0.25">
      <c r="A20" s="174" t="s">
        <v>9</v>
      </c>
      <c r="B20" s="167"/>
      <c r="C20" s="167"/>
      <c r="D20" s="167"/>
      <c r="E20" s="167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1:15" x14ac:dyDescent="0.25">
      <c r="A21" s="179" t="s">
        <v>10</v>
      </c>
      <c r="B21" s="172"/>
      <c r="C21" s="172"/>
      <c r="D21" s="172"/>
      <c r="E21" s="172"/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</row>
    <row r="22" spans="1:15" ht="18" x14ac:dyDescent="0.25">
      <c r="A22" s="27"/>
      <c r="B22" s="28"/>
      <c r="C22" s="28"/>
      <c r="D22" s="28"/>
      <c r="E22" s="28"/>
      <c r="F22" s="28"/>
      <c r="G22" s="28"/>
      <c r="H22" s="28"/>
      <c r="I22" s="28"/>
      <c r="J22" s="29"/>
      <c r="K22" s="29"/>
      <c r="L22" s="29"/>
      <c r="M22" s="29"/>
      <c r="N22" s="29"/>
      <c r="O22" s="29"/>
    </row>
    <row r="23" spans="1:15" ht="18" customHeight="1" x14ac:dyDescent="0.25">
      <c r="A23" s="168" t="s">
        <v>46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52"/>
    </row>
    <row r="24" spans="1:15" ht="18" x14ac:dyDescent="0.25">
      <c r="A24" s="27"/>
      <c r="B24" s="28"/>
      <c r="C24" s="28"/>
      <c r="D24" s="28"/>
      <c r="E24" s="28"/>
      <c r="F24" s="28"/>
      <c r="G24" s="28"/>
      <c r="H24" s="28"/>
      <c r="I24" s="28"/>
      <c r="J24" s="29"/>
      <c r="K24" s="29"/>
      <c r="L24" s="29"/>
      <c r="M24" s="29"/>
      <c r="N24" s="29"/>
      <c r="O24" s="29"/>
    </row>
    <row r="25" spans="1:15" ht="25.5" x14ac:dyDescent="0.25">
      <c r="A25" s="33"/>
      <c r="B25" s="34"/>
      <c r="C25" s="34"/>
      <c r="D25" s="35"/>
      <c r="E25" s="36"/>
      <c r="F25" s="4" t="s">
        <v>12</v>
      </c>
      <c r="G25" s="4" t="s">
        <v>12</v>
      </c>
      <c r="H25" s="4" t="s">
        <v>13</v>
      </c>
      <c r="I25" s="4" t="s">
        <v>13</v>
      </c>
      <c r="J25" s="4" t="s">
        <v>41</v>
      </c>
      <c r="K25" s="4" t="s">
        <v>41</v>
      </c>
      <c r="L25" s="4" t="s">
        <v>42</v>
      </c>
      <c r="M25" s="4" t="s">
        <v>42</v>
      </c>
      <c r="N25" s="4" t="s">
        <v>43</v>
      </c>
      <c r="O25" s="4" t="s">
        <v>43</v>
      </c>
    </row>
    <row r="26" spans="1:15" x14ac:dyDescent="0.25">
      <c r="A26" s="183" t="s">
        <v>37</v>
      </c>
      <c r="B26" s="184"/>
      <c r="C26" s="184"/>
      <c r="D26" s="184"/>
      <c r="E26" s="185"/>
      <c r="F26" s="41"/>
      <c r="G26" s="41"/>
      <c r="H26" s="41"/>
      <c r="I26" s="41"/>
      <c r="J26" s="41"/>
      <c r="K26" s="41"/>
      <c r="L26" s="41"/>
      <c r="M26" s="41"/>
      <c r="N26" s="42"/>
      <c r="O26" s="42"/>
    </row>
    <row r="27" spans="1:15" ht="30" customHeight="1" x14ac:dyDescent="0.25">
      <c r="A27" s="186" t="s">
        <v>7</v>
      </c>
      <c r="B27" s="187"/>
      <c r="C27" s="187"/>
      <c r="D27" s="187"/>
      <c r="E27" s="188"/>
      <c r="F27" s="43">
        <v>23857</v>
      </c>
      <c r="G27" s="43">
        <f>F27/7.5345</f>
        <v>3166.3680403477338</v>
      </c>
      <c r="H27" s="43">
        <v>20000</v>
      </c>
      <c r="I27" s="43">
        <f>H27/7.5345</f>
        <v>2654.4561682925209</v>
      </c>
      <c r="J27" s="43"/>
      <c r="K27" s="43"/>
      <c r="L27" s="43"/>
      <c r="M27" s="43"/>
      <c r="N27" s="40"/>
      <c r="O27" s="40"/>
    </row>
    <row r="30" spans="1:15" x14ac:dyDescent="0.25">
      <c r="A30" s="166" t="s">
        <v>11</v>
      </c>
      <c r="B30" s="167"/>
      <c r="C30" s="167"/>
      <c r="D30" s="167"/>
      <c r="E30" s="167"/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1.25" customHeight="1" x14ac:dyDescent="0.25">
      <c r="A31" s="22"/>
      <c r="B31" s="23"/>
      <c r="C31" s="23"/>
      <c r="D31" s="23"/>
      <c r="E31" s="23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5" ht="29.25" customHeight="1" x14ac:dyDescent="0.25">
      <c r="A32" s="181" t="s">
        <v>47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50"/>
    </row>
    <row r="33" spans="1:15" ht="8.25" customHeight="1" x14ac:dyDescent="0.25"/>
    <row r="34" spans="1:15" x14ac:dyDescent="0.25">
      <c r="A34" s="181" t="s">
        <v>39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50"/>
    </row>
    <row r="35" spans="1:15" ht="8.25" customHeight="1" x14ac:dyDescent="0.25"/>
    <row r="36" spans="1:15" ht="29.25" customHeight="1" x14ac:dyDescent="0.25">
      <c r="A36" s="181" t="s">
        <v>40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50"/>
    </row>
  </sheetData>
  <mergeCells count="20">
    <mergeCell ref="A36:N36"/>
    <mergeCell ref="A23:N23"/>
    <mergeCell ref="A32:N32"/>
    <mergeCell ref="A30:E30"/>
    <mergeCell ref="A34:N34"/>
    <mergeCell ref="A26:E26"/>
    <mergeCell ref="A27:E27"/>
    <mergeCell ref="A19:E19"/>
    <mergeCell ref="A20:E20"/>
    <mergeCell ref="A21:E21"/>
    <mergeCell ref="A13:E13"/>
    <mergeCell ref="A14:E14"/>
    <mergeCell ref="A12:E12"/>
    <mergeCell ref="A5:N5"/>
    <mergeCell ref="A16:N16"/>
    <mergeCell ref="A1:N1"/>
    <mergeCell ref="A3:N3"/>
    <mergeCell ref="A8:E8"/>
    <mergeCell ref="A9:E9"/>
    <mergeCell ref="A10:E10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4"/>
  <sheetViews>
    <sheetView topLeftCell="A145" workbookViewId="0">
      <selection activeCell="M171" sqref="M171"/>
    </sheetView>
  </sheetViews>
  <sheetFormatPr defaultRowHeight="15" x14ac:dyDescent="0.25"/>
  <cols>
    <col min="1" max="1" width="4.5703125" customWidth="1"/>
    <col min="2" max="2" width="4.42578125" customWidth="1"/>
    <col min="3" max="3" width="5" customWidth="1"/>
    <col min="4" max="4" width="5.140625" customWidth="1"/>
    <col min="5" max="5" width="4.28515625" customWidth="1"/>
    <col min="6" max="6" width="25.28515625" customWidth="1"/>
    <col min="7" max="7" width="13.7109375" customWidth="1"/>
    <col min="8" max="8" width="13.85546875" customWidth="1"/>
    <col min="9" max="9" width="12" customWidth="1"/>
    <col min="10" max="10" width="15.140625" customWidth="1"/>
    <col min="11" max="11" width="16.7109375" customWidth="1"/>
    <col min="12" max="14" width="25.28515625" customWidth="1"/>
  </cols>
  <sheetData>
    <row r="1" spans="1:14" ht="42" customHeight="1" x14ac:dyDescent="0.25">
      <c r="A1" s="192" t="s">
        <v>292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4" ht="18" customHeight="1" x14ac:dyDescent="0.25">
      <c r="A2" s="5">
        <v>7.5345000000000004</v>
      </c>
      <c r="B2" s="30"/>
      <c r="C2" s="5"/>
      <c r="D2" s="30"/>
      <c r="E2" s="5"/>
      <c r="F2" s="5"/>
      <c r="G2" s="5"/>
      <c r="H2" s="30"/>
      <c r="I2" s="5"/>
      <c r="J2" s="30"/>
      <c r="K2" s="5"/>
      <c r="L2" s="30"/>
      <c r="M2" s="5"/>
      <c r="N2" s="5"/>
    </row>
    <row r="3" spans="1:14" ht="15.75" x14ac:dyDescent="0.25">
      <c r="A3" s="168" t="s">
        <v>52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70"/>
      <c r="N3" s="170"/>
    </row>
    <row r="4" spans="1:14" ht="18" x14ac:dyDescent="0.25">
      <c r="A4" s="5"/>
      <c r="B4" s="30"/>
      <c r="C4" s="5"/>
      <c r="D4" s="30"/>
      <c r="E4" s="5"/>
      <c r="F4" s="5" t="s">
        <v>30</v>
      </c>
      <c r="G4" s="5"/>
      <c r="H4" s="30"/>
      <c r="I4" s="5"/>
      <c r="J4" s="30"/>
      <c r="K4" s="5"/>
      <c r="L4" s="30"/>
      <c r="M4" s="6"/>
      <c r="N4" s="6"/>
    </row>
    <row r="5" spans="1:14" ht="18" customHeight="1" x14ac:dyDescent="0.25">
      <c r="A5" s="192" t="s">
        <v>291</v>
      </c>
      <c r="B5" s="192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</row>
    <row r="6" spans="1:14" ht="18" x14ac:dyDescent="0.25">
      <c r="A6" s="5"/>
      <c r="B6" s="30"/>
      <c r="C6" s="5"/>
      <c r="D6" s="30"/>
      <c r="E6" s="5"/>
      <c r="F6" s="165" t="s">
        <v>1</v>
      </c>
      <c r="G6" s="5"/>
      <c r="H6" s="30"/>
      <c r="I6" s="5"/>
      <c r="J6" s="30"/>
      <c r="K6" s="5"/>
      <c r="L6" s="30"/>
      <c r="M6" s="6"/>
      <c r="N6" s="6"/>
    </row>
    <row r="7" spans="1:14" ht="15.75" x14ac:dyDescent="0.25">
      <c r="A7" s="168" t="s">
        <v>52</v>
      </c>
      <c r="B7" s="168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</row>
    <row r="8" spans="1:14" ht="18" x14ac:dyDescent="0.25">
      <c r="A8" s="5"/>
      <c r="B8" s="30"/>
      <c r="C8" s="5"/>
      <c r="D8" s="30"/>
      <c r="E8" s="5"/>
      <c r="F8" s="5"/>
      <c r="G8" s="5"/>
      <c r="H8" s="30"/>
      <c r="I8" s="5"/>
      <c r="J8" s="30"/>
      <c r="K8" s="5"/>
      <c r="L8" s="30"/>
      <c r="M8" s="6"/>
      <c r="N8" s="6"/>
    </row>
    <row r="9" spans="1:14" ht="33.75" x14ac:dyDescent="0.25">
      <c r="A9" s="142" t="s">
        <v>16</v>
      </c>
      <c r="B9" s="47" t="s">
        <v>17</v>
      </c>
      <c r="C9" s="47" t="s">
        <v>54</v>
      </c>
      <c r="D9" s="47" t="s">
        <v>53</v>
      </c>
      <c r="E9" s="47" t="s">
        <v>18</v>
      </c>
      <c r="F9" s="47" t="s">
        <v>14</v>
      </c>
      <c r="G9" s="47" t="s">
        <v>12</v>
      </c>
      <c r="H9" s="142" t="s">
        <v>13</v>
      </c>
      <c r="I9" s="142" t="s">
        <v>41</v>
      </c>
      <c r="J9" s="142" t="s">
        <v>42</v>
      </c>
      <c r="K9" s="142" t="s">
        <v>43</v>
      </c>
      <c r="L9" s="143"/>
      <c r="M9" s="143"/>
      <c r="N9" s="143"/>
    </row>
    <row r="10" spans="1:14" ht="15.75" customHeight="1" x14ac:dyDescent="0.25">
      <c r="A10" s="144">
        <v>6</v>
      </c>
      <c r="B10" s="144"/>
      <c r="C10" s="144"/>
      <c r="D10" s="144"/>
      <c r="E10" s="144"/>
      <c r="F10" s="144" t="s">
        <v>19</v>
      </c>
      <c r="G10" s="145">
        <f>(SUM(G11,G19,G23,G27,G34))</f>
        <v>566130.59924348001</v>
      </c>
      <c r="H10" s="145">
        <f>(SUM(H11,H23,H27,H34))</f>
        <v>1130299.0005972525</v>
      </c>
      <c r="I10" s="145">
        <f>(SUM(I11,I23,I27,I34))</f>
        <v>692487.35815249849</v>
      </c>
      <c r="J10" s="145">
        <v>692487.35815249849</v>
      </c>
      <c r="K10" s="145">
        <v>692487.35815249849</v>
      </c>
      <c r="L10" s="143"/>
      <c r="M10" s="143"/>
      <c r="N10" s="143"/>
    </row>
    <row r="11" spans="1:14" ht="22.5" x14ac:dyDescent="0.25">
      <c r="A11" s="144"/>
      <c r="B11" s="144">
        <v>63</v>
      </c>
      <c r="C11" s="146" t="s">
        <v>52</v>
      </c>
      <c r="D11" s="146"/>
      <c r="E11" s="146"/>
      <c r="F11" s="146" t="s">
        <v>44</v>
      </c>
      <c r="G11" s="145">
        <f>(SUM(G12,G15))</f>
        <v>465985.26776826597</v>
      </c>
      <c r="H11" s="145">
        <f>(SUM(H15))</f>
        <v>677815.38257349527</v>
      </c>
      <c r="I11" s="145">
        <f>(SUM(I15))</f>
        <v>610511.64642643835</v>
      </c>
      <c r="J11" s="145">
        <v>610511.64642643835</v>
      </c>
      <c r="K11" s="145">
        <v>610511.64642643835</v>
      </c>
      <c r="L11" s="143"/>
      <c r="M11" s="143"/>
      <c r="N11" s="143"/>
    </row>
    <row r="12" spans="1:14" ht="22.5" x14ac:dyDescent="0.25">
      <c r="A12" s="144"/>
      <c r="B12" s="144"/>
      <c r="C12" s="146">
        <v>634</v>
      </c>
      <c r="D12" s="146"/>
      <c r="E12" s="146"/>
      <c r="F12" s="146" t="s">
        <v>79</v>
      </c>
      <c r="G12" s="145">
        <f>(SUM(G13))</f>
        <v>3517.5525914128343</v>
      </c>
      <c r="H12" s="145">
        <v>0</v>
      </c>
      <c r="I12" s="145">
        <v>0</v>
      </c>
      <c r="J12" s="145">
        <v>0</v>
      </c>
      <c r="K12" s="145">
        <v>0</v>
      </c>
      <c r="L12" s="143"/>
      <c r="M12" s="143"/>
      <c r="N12" s="143"/>
    </row>
    <row r="13" spans="1:14" x14ac:dyDescent="0.25">
      <c r="A13" s="144"/>
      <c r="B13" s="144"/>
      <c r="C13" s="146"/>
      <c r="D13" s="146">
        <v>6341</v>
      </c>
      <c r="E13" s="146"/>
      <c r="F13" s="146" t="s">
        <v>80</v>
      </c>
      <c r="G13" s="147">
        <v>3517.5525914128343</v>
      </c>
      <c r="H13" s="145">
        <v>0</v>
      </c>
      <c r="I13" s="145">
        <v>0</v>
      </c>
      <c r="J13" s="145">
        <v>0</v>
      </c>
      <c r="K13" s="145">
        <v>0</v>
      </c>
      <c r="L13" s="143"/>
      <c r="M13" s="143"/>
      <c r="N13" s="143"/>
    </row>
    <row r="14" spans="1:14" x14ac:dyDescent="0.25">
      <c r="A14" s="144"/>
      <c r="B14" s="144"/>
      <c r="C14" s="146"/>
      <c r="D14" s="146"/>
      <c r="E14" s="146" t="s">
        <v>57</v>
      </c>
      <c r="F14" s="146" t="s">
        <v>58</v>
      </c>
      <c r="G14" s="145">
        <v>3517.5525914128343</v>
      </c>
      <c r="H14" s="145">
        <v>0</v>
      </c>
      <c r="I14" s="145">
        <v>0</v>
      </c>
      <c r="J14" s="145">
        <v>0</v>
      </c>
      <c r="K14" s="145">
        <v>0</v>
      </c>
      <c r="L14" s="143"/>
      <c r="M14" s="143"/>
      <c r="N14" s="143"/>
    </row>
    <row r="15" spans="1:14" x14ac:dyDescent="0.25">
      <c r="A15" s="148"/>
      <c r="B15" s="148"/>
      <c r="C15" s="148">
        <v>636</v>
      </c>
      <c r="D15" s="148" t="s">
        <v>52</v>
      </c>
      <c r="E15" s="48" t="s">
        <v>52</v>
      </c>
      <c r="F15" s="48" t="s">
        <v>55</v>
      </c>
      <c r="G15" s="145">
        <f>(SUM(G16,G17))</f>
        <v>462467.71517685312</v>
      </c>
      <c r="H15" s="145">
        <f>(SUM(H16))</f>
        <v>677815.38257349527</v>
      </c>
      <c r="I15" s="145">
        <f>(SUM(I16))</f>
        <v>610511.64642643835</v>
      </c>
      <c r="J15" s="145">
        <v>610511.64642643835</v>
      </c>
      <c r="K15" s="145">
        <v>610511.64642643835</v>
      </c>
      <c r="L15" s="143"/>
      <c r="M15" s="143"/>
      <c r="N15" s="143"/>
    </row>
    <row r="16" spans="1:14" x14ac:dyDescent="0.25">
      <c r="A16" s="148"/>
      <c r="B16" s="148"/>
      <c r="C16" s="149" t="s">
        <v>52</v>
      </c>
      <c r="D16" s="149">
        <v>6361</v>
      </c>
      <c r="E16" s="48" t="s">
        <v>52</v>
      </c>
      <c r="F16" s="48" t="s">
        <v>56</v>
      </c>
      <c r="G16" s="147">
        <v>459936.02760634414</v>
      </c>
      <c r="H16" s="145">
        <f>(SUM(H18))</f>
        <v>677815.38257349527</v>
      </c>
      <c r="I16" s="145">
        <f>(SUM(I18))</f>
        <v>610511.64642643835</v>
      </c>
      <c r="J16" s="145">
        <v>610511.64642643835</v>
      </c>
      <c r="K16" s="145">
        <v>610511.64642643835</v>
      </c>
      <c r="L16" s="143"/>
      <c r="M16" s="143"/>
      <c r="N16" s="143"/>
    </row>
    <row r="17" spans="1:14" x14ac:dyDescent="0.25">
      <c r="A17" s="148"/>
      <c r="B17" s="148"/>
      <c r="C17" s="149"/>
      <c r="D17" s="149">
        <v>6362</v>
      </c>
      <c r="E17" s="48"/>
      <c r="F17" s="48" t="s">
        <v>78</v>
      </c>
      <c r="G17" s="147">
        <v>2531.6875705089919</v>
      </c>
      <c r="H17" s="145">
        <v>0</v>
      </c>
      <c r="I17" s="145">
        <v>0</v>
      </c>
      <c r="J17" s="145">
        <v>0</v>
      </c>
      <c r="K17" s="145">
        <v>0</v>
      </c>
      <c r="L17" s="143"/>
      <c r="M17" s="143"/>
      <c r="N17" s="143"/>
    </row>
    <row r="18" spans="1:14" x14ac:dyDescent="0.25">
      <c r="A18" s="148"/>
      <c r="B18" s="148"/>
      <c r="C18" s="149"/>
      <c r="D18" s="149"/>
      <c r="E18" s="48" t="s">
        <v>57</v>
      </c>
      <c r="F18" s="48" t="s">
        <v>58</v>
      </c>
      <c r="G18" s="147">
        <v>462467.58245404472</v>
      </c>
      <c r="H18" s="145">
        <v>677815.38257349527</v>
      </c>
      <c r="I18" s="145">
        <v>610511.64642643835</v>
      </c>
      <c r="J18" s="145">
        <v>610511.64642643835</v>
      </c>
      <c r="K18" s="145">
        <v>610511.64642643835</v>
      </c>
      <c r="L18" s="143"/>
      <c r="M18" s="143"/>
      <c r="N18" s="143"/>
    </row>
    <row r="19" spans="1:14" x14ac:dyDescent="0.25">
      <c r="A19" s="148"/>
      <c r="B19" s="148">
        <v>64</v>
      </c>
      <c r="C19" s="149"/>
      <c r="D19" s="149"/>
      <c r="E19" s="48"/>
      <c r="F19" s="48" t="s">
        <v>81</v>
      </c>
      <c r="G19" s="145">
        <f>(SUM(G20))</f>
        <v>0.39816842524387813</v>
      </c>
      <c r="H19" s="145">
        <v>0</v>
      </c>
      <c r="I19" s="145">
        <v>0</v>
      </c>
      <c r="J19" s="145">
        <v>0</v>
      </c>
      <c r="K19" s="145">
        <v>0</v>
      </c>
      <c r="L19" s="143"/>
      <c r="M19" s="143"/>
      <c r="N19" s="143"/>
    </row>
    <row r="20" spans="1:14" x14ac:dyDescent="0.25">
      <c r="A20" s="148"/>
      <c r="B20" s="148"/>
      <c r="C20" s="149">
        <v>641</v>
      </c>
      <c r="D20" s="149"/>
      <c r="E20" s="48"/>
      <c r="F20" s="48" t="s">
        <v>82</v>
      </c>
      <c r="G20" s="145">
        <f>(SUM(G21))</f>
        <v>0.39816842524387813</v>
      </c>
      <c r="H20" s="145">
        <v>0</v>
      </c>
      <c r="I20" s="145">
        <v>0</v>
      </c>
      <c r="J20" s="145">
        <v>0</v>
      </c>
      <c r="K20" s="145">
        <v>0</v>
      </c>
      <c r="L20" s="143"/>
      <c r="M20" s="143"/>
      <c r="N20" s="143"/>
    </row>
    <row r="21" spans="1:14" x14ac:dyDescent="0.25">
      <c r="A21" s="148"/>
      <c r="B21" s="148"/>
      <c r="C21" s="149"/>
      <c r="D21" s="149">
        <v>6413</v>
      </c>
      <c r="E21" s="48"/>
      <c r="F21" s="48" t="s">
        <v>83</v>
      </c>
      <c r="G21" s="145">
        <f>(SUM(G22))</f>
        <v>0.39816842524387813</v>
      </c>
      <c r="H21" s="145">
        <v>0</v>
      </c>
      <c r="I21" s="145">
        <v>0</v>
      </c>
      <c r="J21" s="145">
        <v>0</v>
      </c>
      <c r="K21" s="145">
        <v>0</v>
      </c>
      <c r="L21" s="143"/>
      <c r="M21" s="143"/>
      <c r="N21" s="143"/>
    </row>
    <row r="22" spans="1:14" x14ac:dyDescent="0.25">
      <c r="A22" s="148"/>
      <c r="B22" s="148"/>
      <c r="C22" s="149"/>
      <c r="D22" s="149"/>
      <c r="E22" s="48" t="s">
        <v>64</v>
      </c>
      <c r="F22" s="48" t="s">
        <v>65</v>
      </c>
      <c r="G22" s="147">
        <v>0.39816842524387813</v>
      </c>
      <c r="H22" s="145">
        <v>0</v>
      </c>
      <c r="I22" s="145">
        <v>0</v>
      </c>
      <c r="J22" s="145">
        <v>0</v>
      </c>
      <c r="K22" s="145">
        <v>0</v>
      </c>
      <c r="L22" s="143"/>
      <c r="M22" s="143"/>
      <c r="N22" s="143"/>
    </row>
    <row r="23" spans="1:14" ht="22.5" x14ac:dyDescent="0.25">
      <c r="A23" s="148"/>
      <c r="B23" s="148">
        <v>65</v>
      </c>
      <c r="C23" s="148" t="s">
        <v>52</v>
      </c>
      <c r="D23" s="148"/>
      <c r="E23" s="48"/>
      <c r="F23" s="146" t="s">
        <v>59</v>
      </c>
      <c r="G23" s="145">
        <f t="shared" ref="G23:I25" si="0">(SUM(G24))</f>
        <v>22638.263985665937</v>
      </c>
      <c r="H23" s="145">
        <f t="shared" si="0"/>
        <v>22562.877430486427</v>
      </c>
      <c r="I23" s="145">
        <f t="shared" si="0"/>
        <v>23890.105514632687</v>
      </c>
      <c r="J23" s="145">
        <v>23890.105514632687</v>
      </c>
      <c r="K23" s="145">
        <v>23890.105514632687</v>
      </c>
      <c r="L23" s="143"/>
      <c r="M23" s="143"/>
      <c r="N23" s="143"/>
    </row>
    <row r="24" spans="1:14" x14ac:dyDescent="0.25">
      <c r="A24" s="148"/>
      <c r="B24" s="148"/>
      <c r="C24" s="148">
        <v>652</v>
      </c>
      <c r="D24" s="148"/>
      <c r="E24" s="48" t="s">
        <v>52</v>
      </c>
      <c r="F24" s="150" t="s">
        <v>60</v>
      </c>
      <c r="G24" s="145">
        <f t="shared" si="0"/>
        <v>22638.263985665937</v>
      </c>
      <c r="H24" s="145">
        <f t="shared" si="0"/>
        <v>22562.877430486427</v>
      </c>
      <c r="I24" s="145">
        <f t="shared" si="0"/>
        <v>23890.105514632687</v>
      </c>
      <c r="J24" s="145">
        <v>23890.105514632687</v>
      </c>
      <c r="K24" s="145">
        <v>23890.105514632687</v>
      </c>
      <c r="L24" s="143"/>
      <c r="M24" s="143"/>
      <c r="N24" s="143"/>
    </row>
    <row r="25" spans="1:14" x14ac:dyDescent="0.25">
      <c r="A25" s="151" t="s">
        <v>52</v>
      </c>
      <c r="B25" s="151"/>
      <c r="C25" s="152"/>
      <c r="D25" s="152">
        <v>6526</v>
      </c>
      <c r="E25" s="152"/>
      <c r="F25" s="153" t="s">
        <v>61</v>
      </c>
      <c r="G25" s="145">
        <f t="shared" si="0"/>
        <v>22638.263985665937</v>
      </c>
      <c r="H25" s="145">
        <f t="shared" si="0"/>
        <v>22562.877430486427</v>
      </c>
      <c r="I25" s="145">
        <f t="shared" si="0"/>
        <v>23890.105514632687</v>
      </c>
      <c r="J25" s="145">
        <v>23890.105514632687</v>
      </c>
      <c r="K25" s="145">
        <v>23890.105514632687</v>
      </c>
      <c r="L25" s="143"/>
      <c r="M25" s="143"/>
      <c r="N25" s="143"/>
    </row>
    <row r="26" spans="1:14" x14ac:dyDescent="0.25">
      <c r="A26" s="146"/>
      <c r="B26" s="146"/>
      <c r="C26" s="146" t="s">
        <v>52</v>
      </c>
      <c r="D26" s="146"/>
      <c r="E26" s="146" t="s">
        <v>62</v>
      </c>
      <c r="F26" s="154" t="s">
        <v>63</v>
      </c>
      <c r="G26" s="147">
        <v>22638.263985665937</v>
      </c>
      <c r="H26" s="145">
        <v>22562.877430486427</v>
      </c>
      <c r="I26" s="145">
        <v>23890.105514632687</v>
      </c>
      <c r="J26" s="145">
        <v>23890.105514632687</v>
      </c>
      <c r="K26" s="155">
        <v>23890.105514632687</v>
      </c>
      <c r="L26" s="143"/>
      <c r="M26" s="143"/>
      <c r="N26" s="143"/>
    </row>
    <row r="27" spans="1:14" ht="22.5" x14ac:dyDescent="0.25">
      <c r="A27" s="148"/>
      <c r="B27" s="148">
        <v>66</v>
      </c>
      <c r="C27" s="148" t="s">
        <v>52</v>
      </c>
      <c r="D27" s="148"/>
      <c r="E27" s="48"/>
      <c r="F27" s="146" t="s">
        <v>66</v>
      </c>
      <c r="G27" s="145">
        <f>(SUM(G28,G31))</f>
        <v>1197.8233459420001</v>
      </c>
      <c r="H27" s="145">
        <f>(SUM(H28,H31))</f>
        <v>7963.3685048775633</v>
      </c>
      <c r="I27" s="145">
        <f>(SUM(I28,I31))</f>
        <v>9290.5965890238222</v>
      </c>
      <c r="J27" s="145">
        <v>9290.596589023824</v>
      </c>
      <c r="K27" s="145">
        <v>9290.596589023824</v>
      </c>
      <c r="L27" s="143"/>
      <c r="M27" s="143"/>
      <c r="N27" s="143"/>
    </row>
    <row r="28" spans="1:14" ht="22.5" x14ac:dyDescent="0.25">
      <c r="A28" s="148"/>
      <c r="B28" s="148"/>
      <c r="C28" s="148">
        <v>661</v>
      </c>
      <c r="D28" s="148"/>
      <c r="E28" s="48" t="s">
        <v>52</v>
      </c>
      <c r="F28" s="146" t="s">
        <v>66</v>
      </c>
      <c r="G28" s="145">
        <f t="shared" ref="G28:I29" si="1">(SUM(G29))</f>
        <v>656.97790165239894</v>
      </c>
      <c r="H28" s="145">
        <f t="shared" si="1"/>
        <v>6636.1404207313026</v>
      </c>
      <c r="I28" s="145">
        <f t="shared" si="1"/>
        <v>7963.3685048775624</v>
      </c>
      <c r="J28" s="145">
        <v>7963.3685048775624</v>
      </c>
      <c r="K28" s="145">
        <v>7963.3685048775624</v>
      </c>
      <c r="L28" s="143"/>
      <c r="M28" s="143"/>
      <c r="N28" s="143"/>
    </row>
    <row r="29" spans="1:14" x14ac:dyDescent="0.25">
      <c r="A29" s="151" t="s">
        <v>52</v>
      </c>
      <c r="B29" s="151"/>
      <c r="C29" s="152"/>
      <c r="D29" s="152">
        <v>6615</v>
      </c>
      <c r="E29" s="152"/>
      <c r="F29" s="153" t="s">
        <v>67</v>
      </c>
      <c r="G29" s="145">
        <f t="shared" si="1"/>
        <v>656.97790165239894</v>
      </c>
      <c r="H29" s="145">
        <f t="shared" si="1"/>
        <v>6636.1404207313026</v>
      </c>
      <c r="I29" s="145">
        <f t="shared" si="1"/>
        <v>7963.3685048775624</v>
      </c>
      <c r="J29" s="145">
        <v>7963.3685048775624</v>
      </c>
      <c r="K29" s="145">
        <v>7963.3685048775624</v>
      </c>
      <c r="L29" s="143"/>
      <c r="M29" s="143"/>
      <c r="N29" s="143"/>
    </row>
    <row r="30" spans="1:14" x14ac:dyDescent="0.25">
      <c r="A30" s="146"/>
      <c r="B30" s="146"/>
      <c r="C30" s="146" t="s">
        <v>52</v>
      </c>
      <c r="D30" s="146"/>
      <c r="E30" s="156" t="s">
        <v>64</v>
      </c>
      <c r="F30" s="154" t="s">
        <v>65</v>
      </c>
      <c r="G30" s="147">
        <v>656.97790165239894</v>
      </c>
      <c r="H30" s="145">
        <v>6636.1404207313026</v>
      </c>
      <c r="I30" s="145">
        <v>7963.3685048775624</v>
      </c>
      <c r="J30" s="145">
        <v>7963.3685048775624</v>
      </c>
      <c r="K30" s="155">
        <v>7963.3685048775624</v>
      </c>
      <c r="L30" s="143"/>
      <c r="M30" s="143"/>
      <c r="N30" s="143"/>
    </row>
    <row r="31" spans="1:14" ht="22.5" x14ac:dyDescent="0.25">
      <c r="A31" s="146"/>
      <c r="B31" s="146"/>
      <c r="C31" s="146">
        <v>663</v>
      </c>
      <c r="D31" s="146"/>
      <c r="E31" s="156"/>
      <c r="F31" s="154" t="s">
        <v>71</v>
      </c>
      <c r="G31" s="145">
        <f t="shared" ref="G31:I32" si="2">(SUM(G32))</f>
        <v>540.84544428960112</v>
      </c>
      <c r="H31" s="145">
        <f t="shared" si="2"/>
        <v>1327.2280841462605</v>
      </c>
      <c r="I31" s="145">
        <f t="shared" si="2"/>
        <v>1327.2280841462605</v>
      </c>
      <c r="J31" s="145">
        <v>1327.2280841462605</v>
      </c>
      <c r="K31" s="155">
        <v>1327.2280841462605</v>
      </c>
      <c r="L31" s="143"/>
      <c r="M31" s="143"/>
      <c r="N31" s="143"/>
    </row>
    <row r="32" spans="1:14" x14ac:dyDescent="0.25">
      <c r="A32" s="146"/>
      <c r="B32" s="146"/>
      <c r="C32" s="146"/>
      <c r="D32" s="146">
        <v>6631</v>
      </c>
      <c r="E32" s="156"/>
      <c r="F32" s="154" t="s">
        <v>70</v>
      </c>
      <c r="G32" s="145">
        <f t="shared" si="2"/>
        <v>540.84544428960112</v>
      </c>
      <c r="H32" s="145">
        <f t="shared" si="2"/>
        <v>1327.2280841462605</v>
      </c>
      <c r="I32" s="145">
        <f t="shared" si="2"/>
        <v>1327.2280841462605</v>
      </c>
      <c r="J32" s="145">
        <v>1327.2280841462605</v>
      </c>
      <c r="K32" s="155">
        <v>1327.2280841462605</v>
      </c>
      <c r="L32" s="143"/>
      <c r="M32" s="143"/>
      <c r="N32" s="143"/>
    </row>
    <row r="33" spans="1:14" x14ac:dyDescent="0.25">
      <c r="A33" s="146"/>
      <c r="B33" s="146"/>
      <c r="C33" s="146"/>
      <c r="D33" s="146"/>
      <c r="E33" s="156" t="s">
        <v>68</v>
      </c>
      <c r="F33" s="154" t="s">
        <v>69</v>
      </c>
      <c r="G33" s="147">
        <v>540.84544428960112</v>
      </c>
      <c r="H33" s="145">
        <v>1327.2280841462605</v>
      </c>
      <c r="I33" s="145">
        <v>1327.2280841462605</v>
      </c>
      <c r="J33" s="145">
        <v>1327.2280841462605</v>
      </c>
      <c r="K33" s="155">
        <v>1327.2280841462605</v>
      </c>
      <c r="L33" s="143"/>
      <c r="M33" s="143"/>
      <c r="N33" s="143"/>
    </row>
    <row r="34" spans="1:14" x14ac:dyDescent="0.25">
      <c r="A34" s="146"/>
      <c r="B34" s="146">
        <v>67</v>
      </c>
      <c r="C34" s="146"/>
      <c r="D34" s="146"/>
      <c r="E34" s="156"/>
      <c r="F34" s="154" t="s">
        <v>73</v>
      </c>
      <c r="G34" s="145">
        <f t="shared" ref="G34:I35" si="3">(SUM(G35))</f>
        <v>76308.845975180826</v>
      </c>
      <c r="H34" s="145">
        <f t="shared" si="3"/>
        <v>421957.37208839337</v>
      </c>
      <c r="I34" s="145">
        <f t="shared" si="3"/>
        <v>48795.00962240361</v>
      </c>
      <c r="J34" s="145">
        <v>48795.00962240361</v>
      </c>
      <c r="K34" s="155">
        <v>48795.00962240361</v>
      </c>
      <c r="L34" s="143"/>
      <c r="M34" s="143"/>
      <c r="N34" s="143"/>
    </row>
    <row r="35" spans="1:14" ht="22.5" x14ac:dyDescent="0.25">
      <c r="A35" s="146"/>
      <c r="B35" s="146"/>
      <c r="C35" s="146">
        <v>671</v>
      </c>
      <c r="D35" s="146"/>
      <c r="E35" s="156"/>
      <c r="F35" s="154" t="s">
        <v>74</v>
      </c>
      <c r="G35" s="145">
        <f t="shared" si="3"/>
        <v>76308.845975180826</v>
      </c>
      <c r="H35" s="145">
        <f t="shared" si="3"/>
        <v>421957.37208839337</v>
      </c>
      <c r="I35" s="145">
        <f t="shared" si="3"/>
        <v>48795.00962240361</v>
      </c>
      <c r="J35" s="145">
        <v>48795.00962240361</v>
      </c>
      <c r="K35" s="155">
        <v>48795.00962240361</v>
      </c>
      <c r="L35" s="143"/>
      <c r="M35" s="143"/>
      <c r="N35" s="143"/>
    </row>
    <row r="36" spans="1:14" x14ac:dyDescent="0.25">
      <c r="A36" s="146"/>
      <c r="B36" s="146"/>
      <c r="C36" s="146"/>
      <c r="D36" s="146">
        <v>6711</v>
      </c>
      <c r="E36" s="156"/>
      <c r="F36" s="154" t="s">
        <v>75</v>
      </c>
      <c r="G36" s="145">
        <f>(SUM(G37:G38))</f>
        <v>76308.845975180826</v>
      </c>
      <c r="H36" s="145">
        <f>(SUM(H37:H38))</f>
        <v>421957.37208839337</v>
      </c>
      <c r="I36" s="145">
        <f>(SUM(I37:I38))</f>
        <v>48795.00962240361</v>
      </c>
      <c r="J36" s="145">
        <v>48795.00962240361</v>
      </c>
      <c r="K36" s="155">
        <v>48795.00962240361</v>
      </c>
      <c r="L36" s="143"/>
      <c r="M36" s="143"/>
      <c r="N36" s="143"/>
    </row>
    <row r="37" spans="1:14" x14ac:dyDescent="0.25">
      <c r="A37" s="146"/>
      <c r="B37" s="146"/>
      <c r="C37" s="146"/>
      <c r="D37" s="146"/>
      <c r="E37" s="156" t="s">
        <v>72</v>
      </c>
      <c r="F37" s="154" t="s">
        <v>77</v>
      </c>
      <c r="G37" s="147">
        <v>29191.319928329682</v>
      </c>
      <c r="H37" s="145">
        <v>29191.296038224169</v>
      </c>
      <c r="I37" s="145">
        <v>29211.759240825533</v>
      </c>
      <c r="J37" s="145">
        <v>29211.759240825533</v>
      </c>
      <c r="K37" s="155">
        <v>29211.759240825533</v>
      </c>
      <c r="L37" s="143"/>
      <c r="M37" s="143"/>
      <c r="N37" s="143"/>
    </row>
    <row r="38" spans="1:14" x14ac:dyDescent="0.25">
      <c r="A38" s="146"/>
      <c r="B38" s="146"/>
      <c r="C38" s="146"/>
      <c r="D38" s="146"/>
      <c r="E38" s="48" t="s">
        <v>76</v>
      </c>
      <c r="F38" s="48" t="s">
        <v>20</v>
      </c>
      <c r="G38" s="147">
        <v>47117.526046851148</v>
      </c>
      <c r="H38" s="145">
        <v>392766.07605016918</v>
      </c>
      <c r="I38" s="145">
        <v>19583.250381578073</v>
      </c>
      <c r="J38" s="145">
        <v>19583.250381578073</v>
      </c>
      <c r="K38" s="155">
        <v>19583.250381578073</v>
      </c>
      <c r="L38" s="143"/>
      <c r="M38" s="143"/>
      <c r="N38" s="143"/>
    </row>
    <row r="39" spans="1:14" x14ac:dyDescent="0.25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</row>
    <row r="40" spans="1:14" x14ac:dyDescent="0.25">
      <c r="A40" s="190" t="s">
        <v>293</v>
      </c>
      <c r="B40" s="190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</row>
    <row r="41" spans="1:14" x14ac:dyDescent="0.25">
      <c r="A41" s="157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8"/>
      <c r="N41" s="158"/>
    </row>
    <row r="42" spans="1:14" ht="33.75" x14ac:dyDescent="0.25">
      <c r="A42" s="142" t="s">
        <v>16</v>
      </c>
      <c r="B42" s="47" t="s">
        <v>17</v>
      </c>
      <c r="C42" s="47" t="s">
        <v>54</v>
      </c>
      <c r="D42" s="47" t="s">
        <v>53</v>
      </c>
      <c r="E42" s="47" t="s">
        <v>18</v>
      </c>
      <c r="F42" s="47" t="s">
        <v>22</v>
      </c>
      <c r="G42" s="47" t="s">
        <v>12</v>
      </c>
      <c r="H42" s="142" t="s">
        <v>13</v>
      </c>
      <c r="I42" s="142" t="s">
        <v>41</v>
      </c>
      <c r="J42" s="142" t="s">
        <v>42</v>
      </c>
      <c r="K42" s="142" t="s">
        <v>43</v>
      </c>
      <c r="L42" s="143"/>
      <c r="M42" s="143"/>
      <c r="N42" s="143"/>
    </row>
    <row r="43" spans="1:14" ht="15.75" customHeight="1" x14ac:dyDescent="0.25">
      <c r="A43" s="144">
        <v>3</v>
      </c>
      <c r="B43" s="144"/>
      <c r="C43" s="144"/>
      <c r="D43" s="144"/>
      <c r="E43" s="144"/>
      <c r="F43" s="144" t="s">
        <v>23</v>
      </c>
      <c r="G43" s="159">
        <f>(SUM(G44,G64,G147,G152,G158))</f>
        <v>532391.00139358942</v>
      </c>
      <c r="H43" s="159">
        <f>(SUM(H44,H64,H147,H152,H158))</f>
        <v>598067.4231866746</v>
      </c>
      <c r="I43" s="159">
        <f>(SUM(I44,I64,I147,I152,I158))</f>
        <v>589535.73561616556</v>
      </c>
      <c r="J43" s="145">
        <v>589535.73561616556</v>
      </c>
      <c r="K43" s="145">
        <v>589535.73561616556</v>
      </c>
      <c r="L43" s="143"/>
      <c r="M43" s="143"/>
      <c r="N43" s="143"/>
    </row>
    <row r="44" spans="1:14" ht="15.75" customHeight="1" x14ac:dyDescent="0.25">
      <c r="A44" s="144"/>
      <c r="B44" s="144">
        <v>31</v>
      </c>
      <c r="C44" s="146" t="s">
        <v>52</v>
      </c>
      <c r="D44" s="146"/>
      <c r="E44" s="146"/>
      <c r="F44" s="146" t="s">
        <v>24</v>
      </c>
      <c r="G44" s="160">
        <f>(SUM(G45,G54,G59))</f>
        <v>435653.5934700378</v>
      </c>
      <c r="H44" s="161">
        <f>(SUM(H45,H54,H59))</f>
        <v>444594.86362731428</v>
      </c>
      <c r="I44" s="160">
        <f>(SUM(I45,I54,I59))</f>
        <v>459287.27851881337</v>
      </c>
      <c r="J44" s="145">
        <v>459287.27851881343</v>
      </c>
      <c r="K44" s="145">
        <v>459287.27851881343</v>
      </c>
      <c r="L44" s="143"/>
      <c r="M44" s="143"/>
      <c r="N44" s="143"/>
    </row>
    <row r="45" spans="1:14" x14ac:dyDescent="0.25">
      <c r="A45" s="148"/>
      <c r="B45" s="148"/>
      <c r="C45" s="148">
        <v>311</v>
      </c>
      <c r="D45" s="148"/>
      <c r="E45" s="48" t="s">
        <v>52</v>
      </c>
      <c r="F45" s="48" t="s">
        <v>84</v>
      </c>
      <c r="G45" s="160">
        <f>(SUM(G46,G50,G52))</f>
        <v>361885.19477072131</v>
      </c>
      <c r="H45" s="160">
        <f>(SUM(H46,H50,H52))</f>
        <v>374450.85938018444</v>
      </c>
      <c r="I45" s="160">
        <f>(SUM(I46,I50,I52))</f>
        <v>389143.27427168353</v>
      </c>
      <c r="J45" s="145">
        <v>389143.27427168359</v>
      </c>
      <c r="K45" s="145">
        <v>389143.27427168359</v>
      </c>
      <c r="L45" s="143"/>
      <c r="M45" s="143"/>
      <c r="N45" s="143"/>
    </row>
    <row r="46" spans="1:14" x14ac:dyDescent="0.25">
      <c r="A46" s="148"/>
      <c r="B46" s="148"/>
      <c r="C46" s="148" t="s">
        <v>52</v>
      </c>
      <c r="D46" s="148">
        <v>3111</v>
      </c>
      <c r="E46" s="48"/>
      <c r="F46" s="148" t="s">
        <v>85</v>
      </c>
      <c r="G46" s="160">
        <f>(SUM(G47:G49))</f>
        <v>353958.59048377461</v>
      </c>
      <c r="H46" s="160">
        <f>(SUM(H47:H49))</f>
        <v>358524.12237042934</v>
      </c>
      <c r="I46" s="160">
        <f>(SUM(I47:I49))</f>
        <v>373216.53726192843</v>
      </c>
      <c r="J46" s="145">
        <v>373216.53726192843</v>
      </c>
      <c r="K46" s="145">
        <v>373216.53726192843</v>
      </c>
      <c r="L46" s="143"/>
      <c r="M46" s="143"/>
      <c r="N46" s="143"/>
    </row>
    <row r="47" spans="1:14" x14ac:dyDescent="0.25">
      <c r="A47" s="148"/>
      <c r="B47" s="148"/>
      <c r="C47" s="148"/>
      <c r="D47" s="148"/>
      <c r="E47" s="48" t="s">
        <v>57</v>
      </c>
      <c r="F47" s="48" t="s">
        <v>58</v>
      </c>
      <c r="G47" s="162">
        <v>346643.70562081091</v>
      </c>
      <c r="H47" s="162">
        <v>354237.1756586369</v>
      </c>
      <c r="I47" s="162">
        <v>367509.45650009951</v>
      </c>
      <c r="J47" s="145">
        <v>367509.45650009951</v>
      </c>
      <c r="K47" s="145">
        <v>367509.45650009951</v>
      </c>
      <c r="L47" s="143"/>
      <c r="M47" s="143"/>
      <c r="N47" s="143"/>
    </row>
    <row r="48" spans="1:14" x14ac:dyDescent="0.25">
      <c r="A48" s="148"/>
      <c r="B48" s="148"/>
      <c r="C48" s="148"/>
      <c r="D48" s="148"/>
      <c r="E48" s="48" t="s">
        <v>76</v>
      </c>
      <c r="F48" s="48" t="s">
        <v>20</v>
      </c>
      <c r="G48" s="162">
        <v>5390.8023093768661</v>
      </c>
      <c r="H48" s="162">
        <v>703.430884597518</v>
      </c>
      <c r="I48" s="162">
        <v>1061.7824673170085</v>
      </c>
      <c r="J48" s="145">
        <v>1061.7824673170085</v>
      </c>
      <c r="K48" s="145">
        <v>1061.7824673170085</v>
      </c>
      <c r="L48" s="143"/>
      <c r="M48" s="143"/>
      <c r="N48" s="143"/>
    </row>
    <row r="49" spans="1:14" x14ac:dyDescent="0.25">
      <c r="A49" s="148"/>
      <c r="B49" s="148"/>
      <c r="C49" s="149" t="s">
        <v>52</v>
      </c>
      <c r="D49" s="149"/>
      <c r="E49" s="48" t="s">
        <v>86</v>
      </c>
      <c r="F49" s="48" t="s">
        <v>87</v>
      </c>
      <c r="G49" s="162">
        <v>1924.0825535868337</v>
      </c>
      <c r="H49" s="162">
        <v>3583.5158271949031</v>
      </c>
      <c r="I49" s="162">
        <v>4645.298294511912</v>
      </c>
      <c r="J49" s="145">
        <v>4645.298294511912</v>
      </c>
      <c r="K49" s="145">
        <v>4645.298294511912</v>
      </c>
      <c r="L49" s="143"/>
      <c r="M49" s="143"/>
      <c r="N49" s="143"/>
    </row>
    <row r="50" spans="1:14" x14ac:dyDescent="0.25">
      <c r="A50" s="148"/>
      <c r="B50" s="148"/>
      <c r="C50" s="149"/>
      <c r="D50" s="149">
        <v>3113</v>
      </c>
      <c r="E50" s="48"/>
      <c r="F50" s="48" t="s">
        <v>88</v>
      </c>
      <c r="G50" s="160">
        <f>(SUM(G51))</f>
        <v>7051.1646426438383</v>
      </c>
      <c r="H50" s="160">
        <f>(SUM(H51))</f>
        <v>6636.1404207313026</v>
      </c>
      <c r="I50" s="160">
        <f>(SUM(I51))</f>
        <v>6636.1404207313026</v>
      </c>
      <c r="J50" s="145">
        <v>6636.1404207313026</v>
      </c>
      <c r="K50" s="145">
        <v>6636.1404207313026</v>
      </c>
      <c r="L50" s="143"/>
      <c r="M50" s="143"/>
      <c r="N50" s="143"/>
    </row>
    <row r="51" spans="1:14" x14ac:dyDescent="0.25">
      <c r="A51" s="148"/>
      <c r="B51" s="148"/>
      <c r="C51" s="149"/>
      <c r="D51" s="149"/>
      <c r="E51" s="48" t="s">
        <v>57</v>
      </c>
      <c r="F51" s="48" t="s">
        <v>58</v>
      </c>
      <c r="G51" s="162">
        <v>7051.1646426438383</v>
      </c>
      <c r="H51" s="162">
        <v>6636.1404207313026</v>
      </c>
      <c r="I51" s="162">
        <v>6636.1404207313026</v>
      </c>
      <c r="J51" s="145">
        <v>6636.1404207313026</v>
      </c>
      <c r="K51" s="145">
        <v>6636.1404207313026</v>
      </c>
      <c r="L51" s="143"/>
      <c r="M51" s="143"/>
      <c r="N51" s="143"/>
    </row>
    <row r="52" spans="1:14" x14ac:dyDescent="0.25">
      <c r="A52" s="148"/>
      <c r="B52" s="148"/>
      <c r="C52" s="149"/>
      <c r="D52" s="149">
        <v>3114</v>
      </c>
      <c r="E52" s="48" t="s">
        <v>52</v>
      </c>
      <c r="F52" s="48" t="s">
        <v>89</v>
      </c>
      <c r="G52" s="160">
        <f>(SUM(G53))</f>
        <v>875.43964430287338</v>
      </c>
      <c r="H52" s="160">
        <f>(SUM(H53))</f>
        <v>9290.596589023824</v>
      </c>
      <c r="I52" s="160">
        <f>(SUM(I53))</f>
        <v>9290.596589023824</v>
      </c>
      <c r="J52" s="145">
        <v>9290.596589023824</v>
      </c>
      <c r="K52" s="145">
        <v>9290.596589023824</v>
      </c>
      <c r="L52" s="143"/>
      <c r="M52" s="143"/>
      <c r="N52" s="143"/>
    </row>
    <row r="53" spans="1:14" x14ac:dyDescent="0.25">
      <c r="A53" s="148"/>
      <c r="B53" s="148"/>
      <c r="C53" s="149"/>
      <c r="D53" s="149"/>
      <c r="E53" s="48" t="s">
        <v>57</v>
      </c>
      <c r="F53" s="48" t="s">
        <v>58</v>
      </c>
      <c r="G53" s="162">
        <v>875.43964430287338</v>
      </c>
      <c r="H53" s="162">
        <v>9290.596589023824</v>
      </c>
      <c r="I53" s="162">
        <v>9290.596589023824</v>
      </c>
      <c r="J53" s="145">
        <v>9290.596589023824</v>
      </c>
      <c r="K53" s="145">
        <v>9290.596589023824</v>
      </c>
      <c r="L53" s="143"/>
      <c r="M53" s="143"/>
      <c r="N53" s="143"/>
    </row>
    <row r="54" spans="1:14" x14ac:dyDescent="0.25">
      <c r="A54" s="148"/>
      <c r="B54" s="148"/>
      <c r="C54" s="149">
        <v>312</v>
      </c>
      <c r="D54" s="149"/>
      <c r="E54" s="48"/>
      <c r="F54" s="48" t="s">
        <v>90</v>
      </c>
      <c r="G54" s="160">
        <f>(SUM(G55))</f>
        <v>14368.040347733757</v>
      </c>
      <c r="H54" s="160">
        <f>(SUM(H55))</f>
        <v>14400.424712986927</v>
      </c>
      <c r="I54" s="160">
        <f>(SUM(I55))</f>
        <v>14400.424712986927</v>
      </c>
      <c r="J54" s="145">
        <v>14400.424712986925</v>
      </c>
      <c r="K54" s="145">
        <v>14400.424712986925</v>
      </c>
      <c r="L54" s="143"/>
      <c r="M54" s="143"/>
      <c r="N54" s="143"/>
    </row>
    <row r="55" spans="1:14" x14ac:dyDescent="0.25">
      <c r="A55" s="148"/>
      <c r="B55" s="148"/>
      <c r="C55" s="149"/>
      <c r="D55" s="149">
        <v>3121</v>
      </c>
      <c r="E55" s="48"/>
      <c r="F55" s="48" t="s">
        <v>90</v>
      </c>
      <c r="G55" s="160">
        <f>(SUM(G56:G58))</f>
        <v>14368.040347733757</v>
      </c>
      <c r="H55" s="160">
        <f>(SUM(H56:H58))</f>
        <v>14400.424712986927</v>
      </c>
      <c r="I55" s="160">
        <f>(SUM(I56:I58))</f>
        <v>14400.424712986927</v>
      </c>
      <c r="J55" s="145">
        <v>14400.424712986925</v>
      </c>
      <c r="K55" s="145">
        <v>14400.424712986925</v>
      </c>
      <c r="L55" s="143"/>
      <c r="M55" s="143"/>
      <c r="N55" s="143"/>
    </row>
    <row r="56" spans="1:14" x14ac:dyDescent="0.25">
      <c r="A56" s="148"/>
      <c r="B56" s="148"/>
      <c r="C56" s="149"/>
      <c r="D56" s="149"/>
      <c r="E56" s="48" t="s">
        <v>57</v>
      </c>
      <c r="F56" s="48" t="s">
        <v>58</v>
      </c>
      <c r="G56" s="162">
        <v>14119.185081956333</v>
      </c>
      <c r="H56" s="162">
        <v>14201.340500364988</v>
      </c>
      <c r="I56" s="162">
        <v>14201.340500364988</v>
      </c>
      <c r="J56" s="145">
        <v>14201.340500364988</v>
      </c>
      <c r="K56" s="145">
        <v>14201.340500364988</v>
      </c>
      <c r="L56" s="143"/>
      <c r="M56" s="143"/>
      <c r="N56" s="143"/>
    </row>
    <row r="57" spans="1:14" x14ac:dyDescent="0.25">
      <c r="A57" s="148"/>
      <c r="B57" s="148"/>
      <c r="C57" s="149"/>
      <c r="D57" s="149"/>
      <c r="E57" s="48" t="s">
        <v>76</v>
      </c>
      <c r="F57" s="48" t="s">
        <v>20</v>
      </c>
      <c r="G57" s="162">
        <v>206.51668989315812</v>
      </c>
      <c r="H57" s="162">
        <v>66.361404207313029</v>
      </c>
      <c r="I57" s="162">
        <v>66.361404207313029</v>
      </c>
      <c r="J57" s="145">
        <v>66.361404207313029</v>
      </c>
      <c r="K57" s="145">
        <v>66.361404207313029</v>
      </c>
      <c r="L57" s="143"/>
      <c r="M57" s="143"/>
      <c r="N57" s="143"/>
    </row>
    <row r="58" spans="1:14" x14ac:dyDescent="0.25">
      <c r="A58" s="148"/>
      <c r="B58" s="148"/>
      <c r="C58" s="149"/>
      <c r="D58" s="149"/>
      <c r="E58" s="48" t="s">
        <v>86</v>
      </c>
      <c r="F58" s="48" t="s">
        <v>87</v>
      </c>
      <c r="G58" s="162">
        <v>42.338575884265708</v>
      </c>
      <c r="H58" s="162">
        <v>132.72280841462606</v>
      </c>
      <c r="I58" s="162">
        <v>132.72280841462606</v>
      </c>
      <c r="J58" s="145">
        <v>132.72280841462606</v>
      </c>
      <c r="K58" s="145">
        <v>132.72280841462606</v>
      </c>
      <c r="L58" s="143"/>
      <c r="M58" s="143"/>
      <c r="N58" s="143"/>
    </row>
    <row r="59" spans="1:14" x14ac:dyDescent="0.25">
      <c r="A59" s="148"/>
      <c r="B59" s="148"/>
      <c r="C59" s="149">
        <v>313</v>
      </c>
      <c r="D59" s="149"/>
      <c r="E59" s="48"/>
      <c r="F59" s="48" t="s">
        <v>91</v>
      </c>
      <c r="G59" s="160">
        <f>(SUM(G60))</f>
        <v>59400.358351582712</v>
      </c>
      <c r="H59" s="160">
        <f>(SUM(H60))</f>
        <v>55743.579534142933</v>
      </c>
      <c r="I59" s="160">
        <f>(SUM(I60))</f>
        <v>55743.579534142933</v>
      </c>
      <c r="J59" s="145">
        <v>55743.57953414294</v>
      </c>
      <c r="K59" s="145">
        <v>55743.57953414294</v>
      </c>
      <c r="L59" s="143"/>
      <c r="M59" s="143"/>
      <c r="N59" s="143"/>
    </row>
    <row r="60" spans="1:14" x14ac:dyDescent="0.25">
      <c r="A60" s="148"/>
      <c r="B60" s="148"/>
      <c r="C60" s="149"/>
      <c r="D60" s="149">
        <v>3132</v>
      </c>
      <c r="E60" s="48"/>
      <c r="F60" s="48" t="s">
        <v>92</v>
      </c>
      <c r="G60" s="160">
        <f>(SUM(G61:G63))</f>
        <v>59400.358351582712</v>
      </c>
      <c r="H60" s="160">
        <f>(SUM(H61:H63))</f>
        <v>55743.579534142933</v>
      </c>
      <c r="I60" s="160">
        <f>(SUM(I61:I63))</f>
        <v>55743.579534142933</v>
      </c>
      <c r="J60" s="145">
        <v>55743.57953414294</v>
      </c>
      <c r="K60" s="145">
        <v>55743.57953414294</v>
      </c>
      <c r="L60" s="143"/>
      <c r="M60" s="143"/>
      <c r="N60" s="143"/>
    </row>
    <row r="61" spans="1:14" x14ac:dyDescent="0.25">
      <c r="A61" s="148"/>
      <c r="B61" s="148"/>
      <c r="C61" s="149"/>
      <c r="D61" s="149"/>
      <c r="E61" s="48" t="s">
        <v>57</v>
      </c>
      <c r="F61" s="48" t="s">
        <v>58</v>
      </c>
      <c r="G61" s="162">
        <v>58193.509854668519</v>
      </c>
      <c r="H61" s="162">
        <v>55079.965492069809</v>
      </c>
      <c r="I61" s="162">
        <v>55079.965492069809</v>
      </c>
      <c r="J61" s="145">
        <v>55079.965492069809</v>
      </c>
      <c r="K61" s="145">
        <v>55079.965492069809</v>
      </c>
      <c r="L61" s="143"/>
      <c r="M61" s="143"/>
      <c r="N61" s="143"/>
    </row>
    <row r="62" spans="1:14" x14ac:dyDescent="0.25">
      <c r="A62" s="148"/>
      <c r="B62" s="148"/>
      <c r="C62" s="149"/>
      <c r="D62" s="149"/>
      <c r="E62" s="48" t="s">
        <v>76</v>
      </c>
      <c r="F62" s="48" t="s">
        <v>20</v>
      </c>
      <c r="G62" s="162">
        <v>1056.0753865551794</v>
      </c>
      <c r="H62" s="162">
        <v>66.361404207313029</v>
      </c>
      <c r="I62" s="162">
        <v>66.361404207313029</v>
      </c>
      <c r="J62" s="145">
        <v>66.361404207313029</v>
      </c>
      <c r="K62" s="145">
        <v>66.361404207313029</v>
      </c>
      <c r="L62" s="143"/>
      <c r="M62" s="143"/>
      <c r="N62" s="143"/>
    </row>
    <row r="63" spans="1:14" x14ac:dyDescent="0.25">
      <c r="A63" s="148"/>
      <c r="B63" s="148"/>
      <c r="C63" s="149"/>
      <c r="D63" s="149"/>
      <c r="E63" s="48" t="s">
        <v>86</v>
      </c>
      <c r="F63" s="48" t="s">
        <v>87</v>
      </c>
      <c r="G63" s="162">
        <v>150.77311035901519</v>
      </c>
      <c r="H63" s="162">
        <v>597.25263786581718</v>
      </c>
      <c r="I63" s="162">
        <v>597.25263786581718</v>
      </c>
      <c r="J63" s="145">
        <v>597.25263786581718</v>
      </c>
      <c r="K63" s="145">
        <v>597.25263786581718</v>
      </c>
      <c r="L63" s="143"/>
      <c r="M63" s="143"/>
      <c r="N63" s="143"/>
    </row>
    <row r="64" spans="1:14" x14ac:dyDescent="0.25">
      <c r="A64" s="148"/>
      <c r="B64" s="148">
        <v>32</v>
      </c>
      <c r="C64" s="149"/>
      <c r="D64" s="149"/>
      <c r="E64" s="48"/>
      <c r="F64" s="48" t="s">
        <v>32</v>
      </c>
      <c r="G64" s="160">
        <f>(SUM(G65,G77,G100,G129))</f>
        <v>89328.422589421985</v>
      </c>
      <c r="H64" s="160">
        <f>(SUM(H65,H77,H100,H126,H129))</f>
        <v>141877.7622934501</v>
      </c>
      <c r="I64" s="160">
        <f>(SUM(I65,I77,I100,I126,I129))</f>
        <v>118587.29842723471</v>
      </c>
      <c r="J64" s="145">
        <v>118587.29842723471</v>
      </c>
      <c r="K64" s="145">
        <v>118587.29842723471</v>
      </c>
      <c r="L64" s="143"/>
      <c r="M64" s="143"/>
      <c r="N64" s="143"/>
    </row>
    <row r="65" spans="1:14" x14ac:dyDescent="0.25">
      <c r="A65" s="148"/>
      <c r="B65" s="148"/>
      <c r="C65" s="149">
        <v>321</v>
      </c>
      <c r="D65" s="149"/>
      <c r="E65" s="48"/>
      <c r="F65" s="48" t="s">
        <v>93</v>
      </c>
      <c r="G65" s="160">
        <f>(SUM(G66,G73))</f>
        <v>28992.766606941401</v>
      </c>
      <c r="H65" s="160">
        <f>(SUM(H66,H71,H73))</f>
        <v>34296.7681996151</v>
      </c>
      <c r="I65" s="160">
        <f>(SUM(I66,I71,I73))</f>
        <v>41039.086867078113</v>
      </c>
      <c r="J65" s="145">
        <v>41039.086867078106</v>
      </c>
      <c r="K65" s="145">
        <v>41039.086867078106</v>
      </c>
      <c r="L65" s="143"/>
      <c r="M65" s="143"/>
      <c r="N65" s="143"/>
    </row>
    <row r="66" spans="1:14" x14ac:dyDescent="0.25">
      <c r="A66" s="148"/>
      <c r="B66" s="148"/>
      <c r="C66" s="149"/>
      <c r="D66" s="149">
        <v>3211</v>
      </c>
      <c r="E66" s="48"/>
      <c r="F66" s="48" t="s">
        <v>94</v>
      </c>
      <c r="G66" s="160">
        <f>(SUM(G67:G68))</f>
        <v>847.96602296104572</v>
      </c>
      <c r="H66" s="160">
        <f>(SUM(H67:H70))</f>
        <v>2682.195235251178</v>
      </c>
      <c r="I66" s="160">
        <f>(SUM(I67:I70))</f>
        <v>2682.195235251178</v>
      </c>
      <c r="J66" s="145">
        <v>2682.1952352511776</v>
      </c>
      <c r="K66" s="145">
        <v>2682.1952352511776</v>
      </c>
      <c r="L66" s="143"/>
      <c r="M66" s="143"/>
      <c r="N66" s="143"/>
    </row>
    <row r="67" spans="1:14" x14ac:dyDescent="0.25">
      <c r="A67" s="148"/>
      <c r="B67" s="148"/>
      <c r="C67" s="149"/>
      <c r="D67" s="149"/>
      <c r="E67" s="48" t="s">
        <v>72</v>
      </c>
      <c r="F67" s="48" t="s">
        <v>77</v>
      </c>
      <c r="G67" s="162">
        <v>824.07591744641309</v>
      </c>
      <c r="H67" s="162">
        <v>1089.5215342756653</v>
      </c>
      <c r="I67" s="162">
        <v>1089.5215342756653</v>
      </c>
      <c r="J67" s="145">
        <v>1089.5215342756653</v>
      </c>
      <c r="K67" s="145">
        <v>1089.5215342756653</v>
      </c>
      <c r="L67" s="143"/>
      <c r="M67" s="143"/>
      <c r="N67" s="143"/>
    </row>
    <row r="68" spans="1:14" x14ac:dyDescent="0.25">
      <c r="A68" s="148"/>
      <c r="B68" s="148"/>
      <c r="C68" s="149"/>
      <c r="D68" s="149"/>
      <c r="E68" s="48" t="s">
        <v>62</v>
      </c>
      <c r="F68" s="48" t="s">
        <v>95</v>
      </c>
      <c r="G68" s="162">
        <v>23.890105514632687</v>
      </c>
      <c r="H68" s="162">
        <v>663.61404207313024</v>
      </c>
      <c r="I68" s="162">
        <v>663.61404207313024</v>
      </c>
      <c r="J68" s="145">
        <v>663.61404207313024</v>
      </c>
      <c r="K68" s="145">
        <v>663.61404207313024</v>
      </c>
      <c r="L68" s="143"/>
      <c r="M68" s="143"/>
      <c r="N68" s="143"/>
    </row>
    <row r="69" spans="1:14" x14ac:dyDescent="0.25">
      <c r="A69" s="148"/>
      <c r="B69" s="148"/>
      <c r="C69" s="149"/>
      <c r="D69" s="149"/>
      <c r="E69" s="48" t="s">
        <v>57</v>
      </c>
      <c r="F69" s="48" t="s">
        <v>58</v>
      </c>
      <c r="G69" s="162">
        <v>0</v>
      </c>
      <c r="H69" s="162">
        <v>663.61404207313024</v>
      </c>
      <c r="I69" s="162">
        <v>663.61404207313024</v>
      </c>
      <c r="J69" s="145">
        <v>663.61404207313024</v>
      </c>
      <c r="K69" s="145">
        <v>663.61404207313024</v>
      </c>
      <c r="L69" s="143"/>
      <c r="M69" s="143"/>
      <c r="N69" s="143"/>
    </row>
    <row r="70" spans="1:14" x14ac:dyDescent="0.25">
      <c r="A70" s="148"/>
      <c r="B70" s="148"/>
      <c r="C70" s="149"/>
      <c r="D70" s="149"/>
      <c r="E70" s="48" t="s">
        <v>64</v>
      </c>
      <c r="F70" s="48" t="s">
        <v>65</v>
      </c>
      <c r="G70" s="162">
        <v>0</v>
      </c>
      <c r="H70" s="162">
        <v>265.44561682925212</v>
      </c>
      <c r="I70" s="162">
        <v>265.44561682925212</v>
      </c>
      <c r="J70" s="145">
        <v>265.44561682925212</v>
      </c>
      <c r="K70" s="145">
        <v>265.44561682925212</v>
      </c>
      <c r="L70" s="143"/>
      <c r="M70" s="143"/>
      <c r="N70" s="143"/>
    </row>
    <row r="71" spans="1:14" x14ac:dyDescent="0.25">
      <c r="A71" s="148"/>
      <c r="B71" s="148"/>
      <c r="C71" s="149"/>
      <c r="D71" s="149">
        <v>3213</v>
      </c>
      <c r="E71" s="48" t="s">
        <v>52</v>
      </c>
      <c r="F71" s="48" t="s">
        <v>136</v>
      </c>
      <c r="G71" s="162">
        <v>0</v>
      </c>
      <c r="H71" s="160">
        <f>(SUM(H72))</f>
        <v>663.61404207313024</v>
      </c>
      <c r="I71" s="160">
        <f>(SUM(I72))</f>
        <v>663.61404207313024</v>
      </c>
      <c r="J71" s="145">
        <v>663.61404207313024</v>
      </c>
      <c r="K71" s="145">
        <v>663.61404207313024</v>
      </c>
      <c r="L71" s="143"/>
      <c r="M71" s="143"/>
      <c r="N71" s="143"/>
    </row>
    <row r="72" spans="1:14" x14ac:dyDescent="0.25">
      <c r="A72" s="148"/>
      <c r="B72" s="148"/>
      <c r="C72" s="149"/>
      <c r="D72" s="149"/>
      <c r="E72" s="48" t="s">
        <v>57</v>
      </c>
      <c r="F72" s="48" t="s">
        <v>136</v>
      </c>
      <c r="G72" s="162">
        <v>0</v>
      </c>
      <c r="H72" s="162">
        <v>663.61404207313024</v>
      </c>
      <c r="I72" s="162">
        <v>663.61404207313024</v>
      </c>
      <c r="J72" s="145">
        <v>663.61404207313024</v>
      </c>
      <c r="K72" s="145">
        <v>663.61404207313024</v>
      </c>
      <c r="L72" s="143"/>
      <c r="M72" s="143"/>
      <c r="N72" s="143"/>
    </row>
    <row r="73" spans="1:14" x14ac:dyDescent="0.25">
      <c r="A73" s="148"/>
      <c r="B73" s="148"/>
      <c r="C73" s="149"/>
      <c r="D73" s="149">
        <v>3212</v>
      </c>
      <c r="E73" s="48"/>
      <c r="F73" s="48" t="s">
        <v>96</v>
      </c>
      <c r="G73" s="160">
        <f>(SUM(G74:G76))</f>
        <v>28144.800583980355</v>
      </c>
      <c r="H73" s="160">
        <f>(SUM(H74:H76))</f>
        <v>30950.958922290793</v>
      </c>
      <c r="I73" s="160">
        <f>(SUM(I74:I76))</f>
        <v>37693.277589753801</v>
      </c>
      <c r="J73" s="145">
        <v>37693.277589753794</v>
      </c>
      <c r="K73" s="145">
        <v>37693.277589753794</v>
      </c>
      <c r="L73" s="143"/>
      <c r="M73" s="143"/>
      <c r="N73" s="143"/>
    </row>
    <row r="74" spans="1:14" x14ac:dyDescent="0.25">
      <c r="A74" s="148"/>
      <c r="B74" s="148"/>
      <c r="C74" s="149"/>
      <c r="D74" s="149"/>
      <c r="E74" s="48" t="s">
        <v>76</v>
      </c>
      <c r="F74" s="48" t="s">
        <v>20</v>
      </c>
      <c r="G74" s="162">
        <v>425.37660096887646</v>
      </c>
      <c r="H74" s="162">
        <v>92.905965890238235</v>
      </c>
      <c r="I74" s="162">
        <v>132.72280841462606</v>
      </c>
      <c r="J74" s="145">
        <v>132.72280841462606</v>
      </c>
      <c r="K74" s="145">
        <v>132.72280841462606</v>
      </c>
      <c r="L74" s="143"/>
      <c r="M74" s="143"/>
      <c r="N74" s="143"/>
    </row>
    <row r="75" spans="1:14" x14ac:dyDescent="0.25">
      <c r="A75" s="148"/>
      <c r="B75" s="148"/>
      <c r="C75" s="149"/>
      <c r="D75" s="149"/>
      <c r="E75" s="48" t="s">
        <v>86</v>
      </c>
      <c r="F75" s="48" t="s">
        <v>87</v>
      </c>
      <c r="G75" s="162">
        <v>0</v>
      </c>
      <c r="H75" s="162">
        <v>331.80702103656512</v>
      </c>
      <c r="I75" s="162">
        <v>398.16842524387812</v>
      </c>
      <c r="J75" s="145">
        <v>398.16842524387812</v>
      </c>
      <c r="K75" s="145">
        <v>398.16842524387812</v>
      </c>
      <c r="L75" s="143"/>
      <c r="M75" s="143"/>
      <c r="N75" s="143"/>
    </row>
    <row r="76" spans="1:14" x14ac:dyDescent="0.25">
      <c r="A76" s="148"/>
      <c r="B76" s="148"/>
      <c r="C76" s="149"/>
      <c r="D76" s="149"/>
      <c r="E76" s="48" t="s">
        <v>57</v>
      </c>
      <c r="F76" s="48" t="s">
        <v>58</v>
      </c>
      <c r="G76" s="162">
        <v>27719.423983011478</v>
      </c>
      <c r="H76" s="162">
        <v>30526.24593536399</v>
      </c>
      <c r="I76" s="162">
        <v>37162.386356095296</v>
      </c>
      <c r="J76" s="145">
        <v>37162.386356095296</v>
      </c>
      <c r="K76" s="145">
        <v>37162.386356095296</v>
      </c>
      <c r="L76" s="143"/>
      <c r="M76" s="143"/>
      <c r="N76" s="143"/>
    </row>
    <row r="77" spans="1:14" x14ac:dyDescent="0.25">
      <c r="A77" s="148"/>
      <c r="B77" s="148"/>
      <c r="C77" s="149">
        <v>322</v>
      </c>
      <c r="D77" s="149"/>
      <c r="E77" s="48"/>
      <c r="F77" s="48" t="s">
        <v>97</v>
      </c>
      <c r="G77" s="160">
        <f>(SUM(G78,G83,G87,G90,G98))</f>
        <v>33727.785519941601</v>
      </c>
      <c r="H77" s="160">
        <f>(SUM(H78,H83,H87,H90,H94,H98))</f>
        <v>41078.63826398566</v>
      </c>
      <c r="I77" s="160">
        <f>(SUM(I78,I83,I87,I90,I94,I98))</f>
        <v>40735.018913000189</v>
      </c>
      <c r="J77" s="145">
        <v>40735.018913000196</v>
      </c>
      <c r="K77" s="145">
        <v>40735.018913000196</v>
      </c>
      <c r="L77" s="143"/>
      <c r="M77" s="143"/>
      <c r="N77" s="143"/>
    </row>
    <row r="78" spans="1:14" x14ac:dyDescent="0.25">
      <c r="A78" s="148"/>
      <c r="B78" s="148"/>
      <c r="C78" s="149"/>
      <c r="D78" s="149">
        <v>3221</v>
      </c>
      <c r="E78" s="48"/>
      <c r="F78" s="48" t="s">
        <v>98</v>
      </c>
      <c r="G78" s="160">
        <f>(SUM(G79:G80))</f>
        <v>2914.7255955936025</v>
      </c>
      <c r="H78" s="160">
        <f>(SUM(H79:H82))</f>
        <v>4048.0456566460944</v>
      </c>
      <c r="I78" s="160">
        <f>(SUM(I79:I82))</f>
        <v>4048.0456566460944</v>
      </c>
      <c r="J78" s="145">
        <v>4048.0456566460944</v>
      </c>
      <c r="K78" s="145">
        <v>4048.0456566460944</v>
      </c>
      <c r="L78" s="143"/>
      <c r="M78" s="143"/>
      <c r="N78" s="143"/>
    </row>
    <row r="79" spans="1:14" x14ac:dyDescent="0.25">
      <c r="A79" s="148"/>
      <c r="B79" s="148"/>
      <c r="C79" s="149"/>
      <c r="D79" s="149"/>
      <c r="E79" s="48" t="s">
        <v>72</v>
      </c>
      <c r="F79" s="48" t="s">
        <v>77</v>
      </c>
      <c r="G79" s="162">
        <v>2701.7054880881278</v>
      </c>
      <c r="H79" s="162">
        <v>2057.2035304267038</v>
      </c>
      <c r="I79" s="162">
        <v>2057.2035304267038</v>
      </c>
      <c r="J79" s="145">
        <v>2057.2035304267038</v>
      </c>
      <c r="K79" s="145">
        <v>2057.2035304267038</v>
      </c>
      <c r="L79" s="143"/>
      <c r="M79" s="143"/>
      <c r="N79" s="143"/>
    </row>
    <row r="80" spans="1:14" x14ac:dyDescent="0.25">
      <c r="A80" s="148"/>
      <c r="B80" s="148"/>
      <c r="C80" s="149"/>
      <c r="D80" s="149"/>
      <c r="E80" s="48" t="s">
        <v>57</v>
      </c>
      <c r="F80" s="48" t="s">
        <v>58</v>
      </c>
      <c r="G80" s="162">
        <v>213.02010750547481</v>
      </c>
      <c r="H80" s="162">
        <v>1128.1438715243214</v>
      </c>
      <c r="I80" s="162">
        <v>1128.1438715243214</v>
      </c>
      <c r="J80" s="145">
        <v>1128.1438715243214</v>
      </c>
      <c r="K80" s="145">
        <v>1128.1438715243214</v>
      </c>
      <c r="L80" s="143"/>
      <c r="M80" s="143"/>
      <c r="N80" s="143"/>
    </row>
    <row r="81" spans="1:14" x14ac:dyDescent="0.25">
      <c r="A81" s="148"/>
      <c r="B81" s="148"/>
      <c r="C81" s="149"/>
      <c r="D81" s="149"/>
      <c r="E81" s="163" t="s">
        <v>64</v>
      </c>
      <c r="F81" s="48" t="s">
        <v>65</v>
      </c>
      <c r="G81" s="162">
        <v>0</v>
      </c>
      <c r="H81" s="162">
        <v>265.44561682925212</v>
      </c>
      <c r="I81" s="162">
        <v>265.44561682925212</v>
      </c>
      <c r="J81" s="145">
        <v>265.44561682925212</v>
      </c>
      <c r="K81" s="145">
        <v>265.44561682925212</v>
      </c>
      <c r="L81" s="143"/>
      <c r="M81" s="143"/>
      <c r="N81" s="143"/>
    </row>
    <row r="82" spans="1:14" x14ac:dyDescent="0.25">
      <c r="A82" s="148"/>
      <c r="B82" s="148"/>
      <c r="C82" s="149"/>
      <c r="D82" s="149"/>
      <c r="E82" s="163" t="s">
        <v>62</v>
      </c>
      <c r="F82" s="48" t="s">
        <v>95</v>
      </c>
      <c r="G82" s="162">
        <v>0</v>
      </c>
      <c r="H82" s="162">
        <v>597.25263786581718</v>
      </c>
      <c r="I82" s="162">
        <v>597.25263786581718</v>
      </c>
      <c r="J82" s="145">
        <v>597.25263786581718</v>
      </c>
      <c r="K82" s="145">
        <v>597.25263786581718</v>
      </c>
      <c r="L82" s="143"/>
      <c r="M82" s="143"/>
      <c r="N82" s="143"/>
    </row>
    <row r="83" spans="1:14" x14ac:dyDescent="0.25">
      <c r="A83" s="148"/>
      <c r="B83" s="148"/>
      <c r="C83" s="149"/>
      <c r="D83" s="149">
        <v>3222</v>
      </c>
      <c r="E83" s="48"/>
      <c r="F83" s="48" t="s">
        <v>99</v>
      </c>
      <c r="G83" s="160">
        <f>(SUM(G84:G85))</f>
        <v>16083.748092109628</v>
      </c>
      <c r="H83" s="160">
        <f>(SUM(H84:H86))</f>
        <v>19636.074059327093</v>
      </c>
      <c r="I83" s="160">
        <f>(SUM(I84:I86))</f>
        <v>19636.206782135509</v>
      </c>
      <c r="J83" s="145">
        <v>19636.206782135509</v>
      </c>
      <c r="K83" s="145">
        <v>19636.206782135509</v>
      </c>
      <c r="L83" s="143"/>
      <c r="M83" s="143"/>
      <c r="N83" s="143"/>
    </row>
    <row r="84" spans="1:14" x14ac:dyDescent="0.25">
      <c r="A84" s="148"/>
      <c r="B84" s="148"/>
      <c r="C84" s="149"/>
      <c r="D84" s="149"/>
      <c r="E84" s="48" t="s">
        <v>72</v>
      </c>
      <c r="F84" s="48" t="s">
        <v>77</v>
      </c>
      <c r="G84" s="162">
        <v>169.22158072864821</v>
      </c>
      <c r="H84" s="162">
        <v>391.26683920631757</v>
      </c>
      <c r="I84" s="162">
        <v>391.26683920631757</v>
      </c>
      <c r="J84" s="145">
        <v>391.26683920631757</v>
      </c>
      <c r="K84" s="145">
        <v>391.26683920631757</v>
      </c>
      <c r="L84" s="143"/>
      <c r="M84" s="143"/>
      <c r="N84" s="143"/>
    </row>
    <row r="85" spans="1:14" x14ac:dyDescent="0.25">
      <c r="A85" s="148"/>
      <c r="B85" s="148"/>
      <c r="C85" s="149"/>
      <c r="D85" s="149"/>
      <c r="E85" s="48" t="s">
        <v>62</v>
      </c>
      <c r="F85" s="48" t="s">
        <v>95</v>
      </c>
      <c r="G85" s="162">
        <v>15914.52651138098</v>
      </c>
      <c r="H85" s="162">
        <v>15263.122967681995</v>
      </c>
      <c r="I85" s="162">
        <v>15263.122967681995</v>
      </c>
      <c r="J85" s="145">
        <v>15263.122967681995</v>
      </c>
      <c r="K85" s="145">
        <v>15263.122967681995</v>
      </c>
      <c r="L85" s="143"/>
      <c r="M85" s="143"/>
      <c r="N85" s="143"/>
    </row>
    <row r="86" spans="1:14" x14ac:dyDescent="0.25">
      <c r="A86" s="148"/>
      <c r="B86" s="148"/>
      <c r="C86" s="149"/>
      <c r="D86" s="149"/>
      <c r="E86" s="48" t="s">
        <v>57</v>
      </c>
      <c r="F86" s="48" t="s">
        <v>58</v>
      </c>
      <c r="G86" s="162">
        <v>0</v>
      </c>
      <c r="H86" s="162">
        <v>3981.6842524387812</v>
      </c>
      <c r="I86" s="162">
        <v>3981.8169752471958</v>
      </c>
      <c r="J86" s="145">
        <v>3981.8169752471958</v>
      </c>
      <c r="K86" s="145">
        <v>3981.8169752471958</v>
      </c>
      <c r="L86" s="143"/>
      <c r="M86" s="143"/>
      <c r="N86" s="143"/>
    </row>
    <row r="87" spans="1:14" x14ac:dyDescent="0.25">
      <c r="A87" s="148"/>
      <c r="B87" s="148"/>
      <c r="C87" s="149"/>
      <c r="D87" s="149">
        <v>3223</v>
      </c>
      <c r="E87" s="48"/>
      <c r="F87" s="48" t="s">
        <v>100</v>
      </c>
      <c r="G87" s="160">
        <f>(SUM(G88))</f>
        <v>11718.893091777822</v>
      </c>
      <c r="H87" s="160">
        <f>(SUM(H88:H89))</f>
        <v>12686.973256354104</v>
      </c>
      <c r="I87" s="160">
        <f>(SUM(I88:I89))</f>
        <v>12343.221182560223</v>
      </c>
      <c r="J87" s="145">
        <v>12343.221182560223</v>
      </c>
      <c r="K87" s="145">
        <v>12343.221182560223</v>
      </c>
      <c r="L87" s="143"/>
      <c r="M87" s="143"/>
      <c r="N87" s="143"/>
    </row>
    <row r="88" spans="1:14" x14ac:dyDescent="0.25">
      <c r="A88" s="148"/>
      <c r="B88" s="148"/>
      <c r="C88" s="149"/>
      <c r="D88" s="149"/>
      <c r="E88" s="48" t="s">
        <v>72</v>
      </c>
      <c r="F88" s="48" t="s">
        <v>77</v>
      </c>
      <c r="G88" s="162">
        <v>11718.893091777822</v>
      </c>
      <c r="H88" s="162">
        <v>11625.190789037095</v>
      </c>
      <c r="I88" s="162">
        <v>11281.438715243214</v>
      </c>
      <c r="J88" s="145">
        <v>11281.438715243214</v>
      </c>
      <c r="K88" s="145">
        <v>11281.438715243214</v>
      </c>
      <c r="L88" s="143"/>
      <c r="M88" s="143"/>
      <c r="N88" s="143"/>
    </row>
    <row r="89" spans="1:14" x14ac:dyDescent="0.25">
      <c r="A89" s="148"/>
      <c r="B89" s="148"/>
      <c r="C89" s="149"/>
      <c r="D89" s="149"/>
      <c r="E89" s="48" t="s">
        <v>64</v>
      </c>
      <c r="F89" s="48" t="s">
        <v>65</v>
      </c>
      <c r="G89" s="162">
        <v>0</v>
      </c>
      <c r="H89" s="162">
        <v>1061.7824673170085</v>
      </c>
      <c r="I89" s="162">
        <v>1061.7824673170085</v>
      </c>
      <c r="J89" s="145">
        <v>1061.7824673170085</v>
      </c>
      <c r="K89" s="145">
        <v>1061.7824673170085</v>
      </c>
      <c r="L89" s="143"/>
      <c r="M89" s="143"/>
      <c r="N89" s="143"/>
    </row>
    <row r="90" spans="1:14" x14ac:dyDescent="0.25">
      <c r="A90" s="148"/>
      <c r="B90" s="148"/>
      <c r="C90" s="149"/>
      <c r="D90" s="149">
        <v>3224</v>
      </c>
      <c r="E90" s="48"/>
      <c r="F90" s="48" t="s">
        <v>101</v>
      </c>
      <c r="G90" s="160">
        <f>(SUM(G91:G92))</f>
        <v>2889.3755391864088</v>
      </c>
      <c r="H90" s="160">
        <f>(SUM(H91:H93))</f>
        <v>3393.589488353573</v>
      </c>
      <c r="I90" s="160">
        <f>(SUM(I91:I93))</f>
        <v>3393.589488353573</v>
      </c>
      <c r="J90" s="145">
        <v>3393.5894883535734</v>
      </c>
      <c r="K90" s="145">
        <v>3393.5894883535734</v>
      </c>
      <c r="L90" s="143"/>
      <c r="M90" s="143"/>
      <c r="N90" s="143"/>
    </row>
    <row r="91" spans="1:14" x14ac:dyDescent="0.25">
      <c r="A91" s="148"/>
      <c r="B91" s="148"/>
      <c r="C91" s="149"/>
      <c r="D91" s="149"/>
      <c r="E91" s="48" t="s">
        <v>72</v>
      </c>
      <c r="F91" s="48" t="s">
        <v>77</v>
      </c>
      <c r="G91" s="162">
        <v>898.53341296701831</v>
      </c>
      <c r="H91" s="162">
        <v>871.85612847567847</v>
      </c>
      <c r="I91" s="162">
        <v>871.85612847567847</v>
      </c>
      <c r="J91" s="145">
        <v>871.85612847567847</v>
      </c>
      <c r="K91" s="145">
        <v>871.85612847567847</v>
      </c>
      <c r="L91" s="143"/>
      <c r="M91" s="143"/>
      <c r="N91" s="143"/>
    </row>
    <row r="92" spans="1:14" x14ac:dyDescent="0.25">
      <c r="A92" s="148"/>
      <c r="B92" s="148"/>
      <c r="C92" s="149"/>
      <c r="D92" s="149"/>
      <c r="E92" s="48" t="s">
        <v>72</v>
      </c>
      <c r="F92" s="48" t="s">
        <v>77</v>
      </c>
      <c r="G92" s="162">
        <v>1990.8421262193906</v>
      </c>
      <c r="H92" s="162">
        <v>1990.8421262193906</v>
      </c>
      <c r="I92" s="162">
        <v>1990.8421262193906</v>
      </c>
      <c r="J92" s="145">
        <v>1990.8421262193906</v>
      </c>
      <c r="K92" s="145">
        <v>1990.8421262193906</v>
      </c>
      <c r="L92" s="143"/>
      <c r="M92" s="143"/>
      <c r="N92" s="143"/>
    </row>
    <row r="93" spans="1:14" x14ac:dyDescent="0.25">
      <c r="A93" s="148"/>
      <c r="B93" s="148"/>
      <c r="C93" s="149"/>
      <c r="D93" s="149"/>
      <c r="E93" s="48" t="s">
        <v>64</v>
      </c>
      <c r="F93" s="48" t="s">
        <v>65</v>
      </c>
      <c r="G93" s="162">
        <v>0</v>
      </c>
      <c r="H93" s="162">
        <v>530.89123365850423</v>
      </c>
      <c r="I93" s="162">
        <v>530.89123365850423</v>
      </c>
      <c r="J93" s="145">
        <v>530.89123365850423</v>
      </c>
      <c r="K93" s="145">
        <v>530.89123365850423</v>
      </c>
      <c r="L93" s="143"/>
      <c r="M93" s="143"/>
      <c r="N93" s="143"/>
    </row>
    <row r="94" spans="1:14" x14ac:dyDescent="0.25">
      <c r="A94" s="148"/>
      <c r="B94" s="148"/>
      <c r="C94" s="149"/>
      <c r="D94" s="149">
        <v>3225</v>
      </c>
      <c r="E94" s="48"/>
      <c r="F94" s="48" t="s">
        <v>102</v>
      </c>
      <c r="G94" s="160">
        <f>(SUM(G95))</f>
        <v>0</v>
      </c>
      <c r="H94" s="160">
        <f>(SUM(H95:H97))</f>
        <v>1114.8715906828588</v>
      </c>
      <c r="I94" s="160">
        <f>(SUM(I95:I97))</f>
        <v>1114.8715906828588</v>
      </c>
      <c r="J94" s="145">
        <v>1114.8715906828588</v>
      </c>
      <c r="K94" s="145">
        <v>1114.8715906828588</v>
      </c>
      <c r="L94" s="143"/>
      <c r="M94" s="143"/>
      <c r="N94" s="143"/>
    </row>
    <row r="95" spans="1:14" x14ac:dyDescent="0.25">
      <c r="A95" s="148"/>
      <c r="B95" s="148"/>
      <c r="C95" s="149"/>
      <c r="D95" s="149"/>
      <c r="E95" s="48" t="s">
        <v>72</v>
      </c>
      <c r="F95" s="48" t="s">
        <v>77</v>
      </c>
      <c r="G95" s="162">
        <v>0</v>
      </c>
      <c r="H95" s="162">
        <v>132.72280841462606</v>
      </c>
      <c r="I95" s="162">
        <v>132.72280841462606</v>
      </c>
      <c r="J95" s="145">
        <v>132.72280841462606</v>
      </c>
      <c r="K95" s="145">
        <v>132.72280841462606</v>
      </c>
      <c r="L95" s="143"/>
      <c r="M95" s="143"/>
      <c r="N95" s="143"/>
    </row>
    <row r="96" spans="1:14" x14ac:dyDescent="0.25">
      <c r="A96" s="148"/>
      <c r="B96" s="148"/>
      <c r="C96" s="149"/>
      <c r="D96" s="149"/>
      <c r="E96" s="48" t="s">
        <v>64</v>
      </c>
      <c r="F96" s="48" t="s">
        <v>65</v>
      </c>
      <c r="G96" s="162">
        <v>0</v>
      </c>
      <c r="H96" s="162">
        <v>265.44561682925212</v>
      </c>
      <c r="I96" s="162">
        <v>265.44561682925212</v>
      </c>
      <c r="J96" s="145">
        <v>265.44561682925212</v>
      </c>
      <c r="K96" s="145">
        <v>265.44561682925212</v>
      </c>
      <c r="L96" s="143"/>
      <c r="M96" s="143"/>
      <c r="N96" s="143"/>
    </row>
    <row r="97" spans="1:14" x14ac:dyDescent="0.25">
      <c r="A97" s="148"/>
      <c r="B97" s="148"/>
      <c r="C97" s="149"/>
      <c r="D97" s="149"/>
      <c r="E97" s="48" t="s">
        <v>57</v>
      </c>
      <c r="F97" s="48" t="s">
        <v>58</v>
      </c>
      <c r="G97" s="162">
        <v>0</v>
      </c>
      <c r="H97" s="162">
        <v>716.7031654389807</v>
      </c>
      <c r="I97" s="162">
        <v>716.7031654389807</v>
      </c>
      <c r="J97" s="145">
        <v>716.7031654389807</v>
      </c>
      <c r="K97" s="145">
        <v>716.7031654389807</v>
      </c>
      <c r="L97" s="143"/>
      <c r="M97" s="143"/>
      <c r="N97" s="143"/>
    </row>
    <row r="98" spans="1:14" x14ac:dyDescent="0.25">
      <c r="A98" s="148"/>
      <c r="B98" s="148"/>
      <c r="C98" s="149"/>
      <c r="D98" s="149">
        <v>3227</v>
      </c>
      <c r="E98" s="48"/>
      <c r="F98" s="48" t="s">
        <v>103</v>
      </c>
      <c r="G98" s="160">
        <f>(SUM(G99))</f>
        <v>121.04320127413895</v>
      </c>
      <c r="H98" s="160">
        <f>(SUM(H99))</f>
        <v>199.08421262193906</v>
      </c>
      <c r="I98" s="160">
        <f>(SUM(I99))</f>
        <v>199.08421262193906</v>
      </c>
      <c r="J98" s="145">
        <v>199.08421262193906</v>
      </c>
      <c r="K98" s="145">
        <v>199.08421262193906</v>
      </c>
      <c r="L98" s="143"/>
      <c r="M98" s="143"/>
      <c r="N98" s="143"/>
    </row>
    <row r="99" spans="1:14" x14ac:dyDescent="0.25">
      <c r="A99" s="148"/>
      <c r="B99" s="148"/>
      <c r="C99" s="149"/>
      <c r="D99" s="149"/>
      <c r="E99" s="48" t="s">
        <v>72</v>
      </c>
      <c r="F99" s="48" t="s">
        <v>77</v>
      </c>
      <c r="G99" s="162">
        <v>121.04320127413895</v>
      </c>
      <c r="H99" s="162">
        <v>199.08421262193906</v>
      </c>
      <c r="I99" s="162">
        <v>199.08421262193906</v>
      </c>
      <c r="J99" s="145">
        <v>199.08421262193906</v>
      </c>
      <c r="K99" s="145">
        <v>199.08421262193906</v>
      </c>
      <c r="L99" s="143"/>
      <c r="M99" s="143"/>
      <c r="N99" s="143"/>
    </row>
    <row r="100" spans="1:14" x14ac:dyDescent="0.25">
      <c r="A100" s="148"/>
      <c r="B100" s="148"/>
      <c r="C100" s="149">
        <v>323</v>
      </c>
      <c r="D100" s="149"/>
      <c r="E100" s="48"/>
      <c r="F100" s="48" t="s">
        <v>104</v>
      </c>
      <c r="G100" s="160">
        <f>(SUM(G101,G103,G108,G110,G112,G115,G120))</f>
        <v>17009.091512376403</v>
      </c>
      <c r="H100" s="160">
        <f>(SUM(H101,H103,H108,H110,H112,H115,H118,H120))</f>
        <v>51563.740128741119</v>
      </c>
      <c r="I100" s="160">
        <f>(SUM(I101,I103,I108,I110,I112,I115,I118,I120))</f>
        <v>23242.816377994557</v>
      </c>
      <c r="J100" s="145">
        <v>23242.816377994557</v>
      </c>
      <c r="K100" s="145">
        <v>23242.816377994557</v>
      </c>
      <c r="L100" s="143"/>
      <c r="M100" s="143"/>
      <c r="N100" s="143"/>
    </row>
    <row r="101" spans="1:14" x14ac:dyDescent="0.25">
      <c r="A101" s="148"/>
      <c r="B101" s="148"/>
      <c r="C101" s="149"/>
      <c r="D101" s="149">
        <v>3231</v>
      </c>
      <c r="E101" s="48"/>
      <c r="F101" s="48" t="s">
        <v>105</v>
      </c>
      <c r="G101" s="160">
        <f>(SUM(G102))</f>
        <v>826.73037361470563</v>
      </c>
      <c r="H101" s="160">
        <f>(SUM(H102))</f>
        <v>729.97544628044329</v>
      </c>
      <c r="I101" s="160">
        <f>(SUM(I102))</f>
        <v>796.33685048775624</v>
      </c>
      <c r="J101" s="145">
        <v>796.33685048775624</v>
      </c>
      <c r="K101" s="145">
        <v>796.33685048775624</v>
      </c>
      <c r="L101" s="143"/>
      <c r="M101" s="143"/>
      <c r="N101" s="143"/>
    </row>
    <row r="102" spans="1:14" x14ac:dyDescent="0.25">
      <c r="A102" s="148"/>
      <c r="B102" s="148"/>
      <c r="C102" s="149"/>
      <c r="D102" s="149"/>
      <c r="E102" s="48" t="s">
        <v>72</v>
      </c>
      <c r="F102" s="48" t="s">
        <v>77</v>
      </c>
      <c r="G102" s="162">
        <v>826.73037361470563</v>
      </c>
      <c r="H102" s="162">
        <v>729.97544628044329</v>
      </c>
      <c r="I102" s="162">
        <v>796.33685048775624</v>
      </c>
      <c r="J102" s="145">
        <v>796.33685048775624</v>
      </c>
      <c r="K102" s="145">
        <v>796.33685048775624</v>
      </c>
      <c r="L102" s="143"/>
      <c r="M102" s="143"/>
      <c r="N102" s="143"/>
    </row>
    <row r="103" spans="1:14" x14ac:dyDescent="0.25">
      <c r="A103" s="148"/>
      <c r="B103" s="148"/>
      <c r="C103" s="149"/>
      <c r="D103" s="149">
        <v>3232</v>
      </c>
      <c r="E103" s="48" t="s">
        <v>52</v>
      </c>
      <c r="F103" s="48" t="s">
        <v>106</v>
      </c>
      <c r="G103" s="160">
        <f>(SUM(G104:G106:G107))</f>
        <v>7635.8086137102655</v>
      </c>
      <c r="H103" s="160">
        <f>(SUM(H104:H107))</f>
        <v>27852.810405468179</v>
      </c>
      <c r="I103" s="160">
        <f>(SUM(I104:I107))</f>
        <v>5922.4898798858585</v>
      </c>
      <c r="J103" s="145">
        <v>5922.4898798858585</v>
      </c>
      <c r="K103" s="145">
        <v>5922.4898798858585</v>
      </c>
      <c r="L103" s="143"/>
      <c r="M103" s="143"/>
      <c r="N103" s="143"/>
    </row>
    <row r="104" spans="1:14" x14ac:dyDescent="0.25">
      <c r="A104" s="148"/>
      <c r="B104" s="148"/>
      <c r="C104" s="149"/>
      <c r="D104" s="149"/>
      <c r="E104" s="48" t="s">
        <v>72</v>
      </c>
      <c r="F104" s="48" t="s">
        <v>77</v>
      </c>
      <c r="G104" s="162">
        <v>3431.8136571769855</v>
      </c>
      <c r="H104" s="162">
        <v>3431.8136571769855</v>
      </c>
      <c r="I104" s="162">
        <v>3400.756520007963</v>
      </c>
      <c r="J104" s="145">
        <v>3400.756520007963</v>
      </c>
      <c r="K104" s="145">
        <v>3400.756520007963</v>
      </c>
      <c r="L104" s="143"/>
      <c r="M104" s="143"/>
      <c r="N104" s="143"/>
    </row>
    <row r="105" spans="1:14" x14ac:dyDescent="0.25">
      <c r="A105" s="148"/>
      <c r="B105" s="148"/>
      <c r="C105" s="149"/>
      <c r="D105" s="149"/>
      <c r="E105" s="48" t="s">
        <v>76</v>
      </c>
      <c r="F105" s="48" t="s">
        <v>20</v>
      </c>
      <c r="G105" s="162">
        <v>3107.3063906032248</v>
      </c>
      <c r="H105" s="162">
        <v>22562.877430486427</v>
      </c>
      <c r="I105" s="162">
        <v>663.61404207313024</v>
      </c>
      <c r="J105" s="145">
        <v>663.61404207313024</v>
      </c>
      <c r="K105" s="145">
        <v>663.61404207313024</v>
      </c>
      <c r="L105" s="143"/>
      <c r="M105" s="143"/>
      <c r="N105" s="143"/>
    </row>
    <row r="106" spans="1:14" x14ac:dyDescent="0.25">
      <c r="A106" s="148"/>
      <c r="B106" s="148"/>
      <c r="C106" s="149"/>
      <c r="D106" s="149"/>
      <c r="E106" s="48" t="s">
        <v>57</v>
      </c>
      <c r="F106" s="48" t="s">
        <v>58</v>
      </c>
      <c r="G106" s="162">
        <v>87.862499170482437</v>
      </c>
      <c r="H106" s="162">
        <v>1327.2280841462605</v>
      </c>
      <c r="I106" s="162">
        <v>1327.2280841462605</v>
      </c>
      <c r="J106" s="145">
        <v>1327.2280841462605</v>
      </c>
      <c r="K106" s="145">
        <v>1327.2280841462605</v>
      </c>
      <c r="L106" s="143"/>
      <c r="M106" s="143"/>
      <c r="N106" s="143"/>
    </row>
    <row r="107" spans="1:14" x14ac:dyDescent="0.25">
      <c r="A107" s="148"/>
      <c r="B107" s="148"/>
      <c r="C107" s="149"/>
      <c r="D107" s="149"/>
      <c r="E107" s="48" t="s">
        <v>64</v>
      </c>
      <c r="F107" s="48" t="s">
        <v>65</v>
      </c>
      <c r="G107" s="162">
        <v>1008.8260667595725</v>
      </c>
      <c r="H107" s="162">
        <v>530.89123365850423</v>
      </c>
      <c r="I107" s="162">
        <v>530.89123365850423</v>
      </c>
      <c r="J107" s="145">
        <v>530.89123365850423</v>
      </c>
      <c r="K107" s="145">
        <v>530.89123365850423</v>
      </c>
      <c r="L107" s="143"/>
      <c r="M107" s="143"/>
      <c r="N107" s="143"/>
    </row>
    <row r="108" spans="1:14" x14ac:dyDescent="0.25">
      <c r="A108" s="148"/>
      <c r="B108" s="148"/>
      <c r="C108" s="149"/>
      <c r="D108" s="149">
        <v>3233</v>
      </c>
      <c r="E108" s="48" t="s">
        <v>52</v>
      </c>
      <c r="F108" s="48" t="s">
        <v>108</v>
      </c>
      <c r="G108" s="160">
        <f>(SUM(G109))</f>
        <v>26.54456168292521</v>
      </c>
      <c r="H108" s="160">
        <f>(SUM(H109))</f>
        <v>66.361404207313029</v>
      </c>
      <c r="I108" s="160">
        <f>(SUM(I109))</f>
        <v>66.361404207313029</v>
      </c>
      <c r="J108" s="145">
        <v>66.361404207313029</v>
      </c>
      <c r="K108" s="145">
        <v>66.361404207313029</v>
      </c>
      <c r="L108" s="143"/>
      <c r="M108" s="143"/>
      <c r="N108" s="143"/>
    </row>
    <row r="109" spans="1:14" x14ac:dyDescent="0.25">
      <c r="A109" s="148"/>
      <c r="B109" s="148"/>
      <c r="C109" s="149"/>
      <c r="D109" s="149"/>
      <c r="E109" s="48" t="s">
        <v>72</v>
      </c>
      <c r="F109" s="48" t="s">
        <v>77</v>
      </c>
      <c r="G109" s="162">
        <v>26.54456168292521</v>
      </c>
      <c r="H109" s="162">
        <v>66.361404207313029</v>
      </c>
      <c r="I109" s="162">
        <v>66.361404207313029</v>
      </c>
      <c r="J109" s="145">
        <v>66.361404207313029</v>
      </c>
      <c r="K109" s="145">
        <v>66.361404207313029</v>
      </c>
      <c r="L109" s="143"/>
      <c r="M109" s="143"/>
      <c r="N109" s="143"/>
    </row>
    <row r="110" spans="1:14" x14ac:dyDescent="0.25">
      <c r="A110" s="148"/>
      <c r="B110" s="148"/>
      <c r="C110" s="149"/>
      <c r="D110" s="149">
        <v>3234</v>
      </c>
      <c r="E110" s="48"/>
      <c r="F110" s="48" t="s">
        <v>109</v>
      </c>
      <c r="G110" s="160">
        <f>(SUM(G111))</f>
        <v>2188.3336651403542</v>
      </c>
      <c r="H110" s="160">
        <f>(SUM(H111))</f>
        <v>2057.2035304267038</v>
      </c>
      <c r="I110" s="160">
        <f>(SUM(I111))</f>
        <v>2057.2035304267038</v>
      </c>
      <c r="J110" s="145">
        <v>2057.2035304267038</v>
      </c>
      <c r="K110" s="145">
        <v>2057.2035304267038</v>
      </c>
      <c r="L110" s="143"/>
      <c r="M110" s="143"/>
      <c r="N110" s="143"/>
    </row>
    <row r="111" spans="1:14" x14ac:dyDescent="0.25">
      <c r="A111" s="148"/>
      <c r="B111" s="148"/>
      <c r="C111" s="149"/>
      <c r="D111" s="149"/>
      <c r="E111" s="48" t="s">
        <v>72</v>
      </c>
      <c r="F111" s="48" t="s">
        <v>77</v>
      </c>
      <c r="G111" s="162">
        <v>2188.3336651403542</v>
      </c>
      <c r="H111" s="162">
        <v>2057.2035304267038</v>
      </c>
      <c r="I111" s="162">
        <v>2057.2035304267038</v>
      </c>
      <c r="J111" s="145">
        <v>2057.2035304267038</v>
      </c>
      <c r="K111" s="145">
        <v>2057.2035304267038</v>
      </c>
      <c r="L111" s="143"/>
      <c r="M111" s="143"/>
      <c r="N111" s="143"/>
    </row>
    <row r="112" spans="1:14" x14ac:dyDescent="0.25">
      <c r="A112" s="148"/>
      <c r="B112" s="148"/>
      <c r="C112" s="149"/>
      <c r="D112" s="149">
        <v>3236</v>
      </c>
      <c r="E112" s="48"/>
      <c r="F112" s="48" t="s">
        <v>110</v>
      </c>
      <c r="G112" s="160">
        <f>(SUM(G113:G114))</f>
        <v>842.12621939080225</v>
      </c>
      <c r="H112" s="160">
        <f>(SUM(H113:H114))</f>
        <v>484.43825071338506</v>
      </c>
      <c r="I112" s="160">
        <f>(SUM(I113:I114))</f>
        <v>663.61404207313024</v>
      </c>
      <c r="J112" s="145">
        <v>663.61404207313024</v>
      </c>
      <c r="K112" s="145">
        <v>663.61404207313024</v>
      </c>
      <c r="L112" s="143"/>
      <c r="M112" s="143"/>
      <c r="N112" s="143"/>
    </row>
    <row r="113" spans="1:14" x14ac:dyDescent="0.25">
      <c r="A113" s="148"/>
      <c r="B113" s="148"/>
      <c r="C113" s="149"/>
      <c r="D113" s="149"/>
      <c r="E113" s="48" t="s">
        <v>72</v>
      </c>
      <c r="F113" s="48" t="s">
        <v>77</v>
      </c>
      <c r="G113" s="162">
        <v>331.80702103656512</v>
      </c>
      <c r="H113" s="162">
        <v>484.43825071338506</v>
      </c>
      <c r="I113" s="162">
        <v>663.61404207313024</v>
      </c>
      <c r="J113" s="145">
        <v>663.61404207313024</v>
      </c>
      <c r="K113" s="145">
        <v>663.61404207313024</v>
      </c>
      <c r="L113" s="143"/>
      <c r="M113" s="143"/>
      <c r="N113" s="143"/>
    </row>
    <row r="114" spans="1:14" x14ac:dyDescent="0.25">
      <c r="A114" s="148"/>
      <c r="B114" s="148"/>
      <c r="C114" s="149"/>
      <c r="D114" s="149"/>
      <c r="E114" s="48" t="s">
        <v>57</v>
      </c>
      <c r="F114" s="48" t="s">
        <v>114</v>
      </c>
      <c r="G114" s="162">
        <v>510.31919835423713</v>
      </c>
      <c r="H114" s="162">
        <v>0</v>
      </c>
      <c r="I114" s="162">
        <v>0</v>
      </c>
      <c r="J114" s="145">
        <v>0</v>
      </c>
      <c r="K114" s="145">
        <v>0</v>
      </c>
      <c r="L114" s="143"/>
      <c r="M114" s="143"/>
      <c r="N114" s="143"/>
    </row>
    <row r="115" spans="1:14" x14ac:dyDescent="0.25">
      <c r="A115" s="148"/>
      <c r="B115" s="148"/>
      <c r="C115" s="149"/>
      <c r="D115" s="149">
        <v>3237</v>
      </c>
      <c r="E115" s="48"/>
      <c r="F115" s="48" t="s">
        <v>111</v>
      </c>
      <c r="G115" s="160">
        <f>(SUM(G116:G117))</f>
        <v>643.44017519410704</v>
      </c>
      <c r="H115" s="160">
        <f>(SUM(H116:H117))</f>
        <v>7299.7544628044325</v>
      </c>
      <c r="I115" s="160">
        <f>(SUM(I116:I117))</f>
        <v>663.61404207313035</v>
      </c>
      <c r="J115" s="145">
        <v>663.61404207313024</v>
      </c>
      <c r="K115" s="145">
        <v>663.61404207313024</v>
      </c>
      <c r="L115" s="143"/>
      <c r="M115" s="143"/>
      <c r="N115" s="143"/>
    </row>
    <row r="116" spans="1:14" x14ac:dyDescent="0.25">
      <c r="A116" s="148"/>
      <c r="B116" s="148"/>
      <c r="C116" s="149"/>
      <c r="D116" s="149"/>
      <c r="E116" s="48" t="s">
        <v>72</v>
      </c>
      <c r="F116" s="48" t="s">
        <v>77</v>
      </c>
      <c r="G116" s="162">
        <v>124.09582586767536</v>
      </c>
      <c r="H116" s="162">
        <v>132.72280841462606</v>
      </c>
      <c r="I116" s="162">
        <v>132.72280841462606</v>
      </c>
      <c r="J116" s="145">
        <v>132.72280841462606</v>
      </c>
      <c r="K116" s="145">
        <v>132.72280841462606</v>
      </c>
      <c r="L116" s="143"/>
      <c r="M116" s="143"/>
      <c r="N116" s="143"/>
    </row>
    <row r="117" spans="1:14" x14ac:dyDescent="0.25">
      <c r="A117" s="148"/>
      <c r="B117" s="148"/>
      <c r="C117" s="149"/>
      <c r="D117" s="149"/>
      <c r="E117" s="48" t="s">
        <v>76</v>
      </c>
      <c r="F117" s="48" t="s">
        <v>20</v>
      </c>
      <c r="G117" s="162">
        <v>519.34434932643171</v>
      </c>
      <c r="H117" s="162">
        <v>7167.0316543898061</v>
      </c>
      <c r="I117" s="162">
        <v>530.89123365850423</v>
      </c>
      <c r="J117" s="145">
        <v>530.89123365850423</v>
      </c>
      <c r="K117" s="145">
        <v>530.89123365850423</v>
      </c>
      <c r="L117" s="143"/>
      <c r="M117" s="143"/>
      <c r="N117" s="143"/>
    </row>
    <row r="118" spans="1:14" x14ac:dyDescent="0.25">
      <c r="A118" s="148"/>
      <c r="B118" s="148"/>
      <c r="C118" s="149"/>
      <c r="D118" s="149">
        <v>3238</v>
      </c>
      <c r="E118" s="48"/>
      <c r="F118" s="48" t="s">
        <v>112</v>
      </c>
      <c r="G118" s="160">
        <f>(SUM(G119))</f>
        <v>0</v>
      </c>
      <c r="H118" s="160">
        <f>(SUM(H119))</f>
        <v>132.72280841462606</v>
      </c>
      <c r="I118" s="160">
        <f>(SUM(I119))</f>
        <v>132.72280841462606</v>
      </c>
      <c r="J118" s="145">
        <v>132.72280841462606</v>
      </c>
      <c r="K118" s="145">
        <v>132.72280841462606</v>
      </c>
      <c r="L118" s="143"/>
      <c r="M118" s="143"/>
      <c r="N118" s="143"/>
    </row>
    <row r="119" spans="1:14" x14ac:dyDescent="0.25">
      <c r="A119" s="148"/>
      <c r="B119" s="148"/>
      <c r="C119" s="149"/>
      <c r="D119" s="149"/>
      <c r="E119" s="48" t="s">
        <v>72</v>
      </c>
      <c r="F119" s="48" t="s">
        <v>77</v>
      </c>
      <c r="G119" s="162">
        <v>0</v>
      </c>
      <c r="H119" s="162">
        <v>132.72280841462606</v>
      </c>
      <c r="I119" s="162">
        <v>132.72280841462606</v>
      </c>
      <c r="J119" s="145">
        <v>132.72280841462606</v>
      </c>
      <c r="K119" s="145">
        <v>132.72280841462606</v>
      </c>
      <c r="L119" s="143"/>
      <c r="M119" s="143"/>
      <c r="N119" s="143"/>
    </row>
    <row r="120" spans="1:14" x14ac:dyDescent="0.25">
      <c r="A120" s="148"/>
      <c r="B120" s="148"/>
      <c r="C120" s="149"/>
      <c r="D120" s="149">
        <v>3239</v>
      </c>
      <c r="E120" s="48"/>
      <c r="F120" s="48" t="s">
        <v>113</v>
      </c>
      <c r="G120" s="160">
        <f>(SUM(G121:G125))</f>
        <v>4846.1079036432411</v>
      </c>
      <c r="H120" s="160">
        <f>(SUM(H121:H125))</f>
        <v>12940.473820426039</v>
      </c>
      <c r="I120" s="160">
        <f>(SUM(I121:I125))</f>
        <v>12940.473820426039</v>
      </c>
      <c r="J120" s="145">
        <v>12940.473820426039</v>
      </c>
      <c r="K120" s="145">
        <v>12940.473820426039</v>
      </c>
      <c r="L120" s="143"/>
      <c r="M120" s="143"/>
      <c r="N120" s="143"/>
    </row>
    <row r="121" spans="1:14" x14ac:dyDescent="0.25">
      <c r="A121" s="148"/>
      <c r="B121" s="148"/>
      <c r="C121" s="149"/>
      <c r="D121" s="149"/>
      <c r="E121" s="163" t="s">
        <v>72</v>
      </c>
      <c r="F121" s="48" t="s">
        <v>77</v>
      </c>
      <c r="G121" s="162">
        <v>636.67131196496109</v>
      </c>
      <c r="H121" s="162">
        <v>597.25263786581718</v>
      </c>
      <c r="I121" s="162">
        <v>597.25263786581718</v>
      </c>
      <c r="J121" s="145">
        <v>597.25263786581718</v>
      </c>
      <c r="K121" s="145">
        <v>597.25263786581718</v>
      </c>
      <c r="L121" s="143"/>
      <c r="M121" s="143"/>
      <c r="N121" s="143"/>
    </row>
    <row r="122" spans="1:14" x14ac:dyDescent="0.25">
      <c r="A122" s="148"/>
      <c r="B122" s="148"/>
      <c r="C122" s="149"/>
      <c r="D122" s="149"/>
      <c r="E122" s="48" t="s">
        <v>57</v>
      </c>
      <c r="F122" s="48" t="s">
        <v>58</v>
      </c>
      <c r="G122" s="162">
        <v>0</v>
      </c>
      <c r="H122" s="162">
        <v>4645.298294511912</v>
      </c>
      <c r="I122" s="162">
        <v>4645.298294511912</v>
      </c>
      <c r="J122" s="145">
        <v>4645.298294511912</v>
      </c>
      <c r="K122" s="145">
        <v>4645.298294511912</v>
      </c>
      <c r="L122" s="143"/>
      <c r="M122" s="143"/>
      <c r="N122" s="143"/>
    </row>
    <row r="123" spans="1:14" x14ac:dyDescent="0.25">
      <c r="A123" s="148"/>
      <c r="B123" s="148"/>
      <c r="C123" s="149"/>
      <c r="D123" s="149"/>
      <c r="E123" s="48" t="s">
        <v>64</v>
      </c>
      <c r="F123" s="48" t="s">
        <v>65</v>
      </c>
      <c r="G123" s="162">
        <v>0</v>
      </c>
      <c r="H123" s="162">
        <v>265.44561682925212</v>
      </c>
      <c r="I123" s="162">
        <v>265.44561682925212</v>
      </c>
      <c r="J123" s="145">
        <v>265.44561682925212</v>
      </c>
      <c r="K123" s="145">
        <v>265.44561682925212</v>
      </c>
      <c r="L123" s="143"/>
      <c r="M123" s="143"/>
      <c r="N123" s="143"/>
    </row>
    <row r="124" spans="1:14" x14ac:dyDescent="0.25">
      <c r="A124" s="148"/>
      <c r="B124" s="148"/>
      <c r="C124" s="149"/>
      <c r="D124" s="149"/>
      <c r="E124" s="48" t="s">
        <v>68</v>
      </c>
      <c r="F124" s="48" t="s">
        <v>69</v>
      </c>
      <c r="G124" s="162">
        <v>62.246997146459613</v>
      </c>
      <c r="H124" s="162">
        <v>132.72280841462606</v>
      </c>
      <c r="I124" s="162">
        <v>132.72280841462606</v>
      </c>
      <c r="J124" s="145">
        <v>132.72280841462606</v>
      </c>
      <c r="K124" s="145">
        <v>132.72280841462606</v>
      </c>
      <c r="L124" s="143"/>
      <c r="M124" s="143"/>
      <c r="N124" s="143"/>
    </row>
    <row r="125" spans="1:14" x14ac:dyDescent="0.25">
      <c r="A125" s="148"/>
      <c r="B125" s="148"/>
      <c r="C125" s="149"/>
      <c r="D125" s="149"/>
      <c r="E125" s="48" t="s">
        <v>62</v>
      </c>
      <c r="F125" s="48" t="s">
        <v>95</v>
      </c>
      <c r="G125" s="162">
        <v>4147.1895945318201</v>
      </c>
      <c r="H125" s="162">
        <v>7299.7544628044325</v>
      </c>
      <c r="I125" s="162">
        <v>7299.7544628044325</v>
      </c>
      <c r="J125" s="145">
        <v>7299.7544628044325</v>
      </c>
      <c r="K125" s="145">
        <v>7299.7544628044325</v>
      </c>
      <c r="L125" s="143"/>
      <c r="M125" s="143"/>
      <c r="N125" s="143"/>
    </row>
    <row r="126" spans="1:14" x14ac:dyDescent="0.25">
      <c r="A126" s="148"/>
      <c r="B126" s="148"/>
      <c r="C126" s="149">
        <v>324</v>
      </c>
      <c r="D126" s="149"/>
      <c r="E126" s="48"/>
      <c r="F126" s="48" t="s">
        <v>137</v>
      </c>
      <c r="G126" s="162">
        <v>0</v>
      </c>
      <c r="H126" s="160">
        <f>(SUM(H127))</f>
        <v>132.72280841462606</v>
      </c>
      <c r="I126" s="160">
        <f>(SUM(I127))</f>
        <v>132.72280841462606</v>
      </c>
      <c r="J126" s="145">
        <v>132.72280841462606</v>
      </c>
      <c r="K126" s="145">
        <v>132.72280841462606</v>
      </c>
      <c r="L126" s="143"/>
      <c r="M126" s="143"/>
      <c r="N126" s="143"/>
    </row>
    <row r="127" spans="1:14" x14ac:dyDescent="0.25">
      <c r="A127" s="148"/>
      <c r="B127" s="148"/>
      <c r="C127" s="149"/>
      <c r="D127" s="149">
        <v>3241</v>
      </c>
      <c r="E127" s="48"/>
      <c r="F127" s="48" t="s">
        <v>137</v>
      </c>
      <c r="G127" s="162">
        <v>0</v>
      </c>
      <c r="H127" s="160">
        <f>(SUM(H128))</f>
        <v>132.72280841462606</v>
      </c>
      <c r="I127" s="160">
        <f>(SUM(I128))</f>
        <v>132.72280841462606</v>
      </c>
      <c r="J127" s="145">
        <v>132.72280841462606</v>
      </c>
      <c r="K127" s="145">
        <v>132.72280841462606</v>
      </c>
      <c r="L127" s="143"/>
      <c r="M127" s="143"/>
      <c r="N127" s="143"/>
    </row>
    <row r="128" spans="1:14" x14ac:dyDescent="0.25">
      <c r="A128" s="148"/>
      <c r="B128" s="148"/>
      <c r="C128" s="149"/>
      <c r="D128" s="149"/>
      <c r="E128" s="48" t="s">
        <v>64</v>
      </c>
      <c r="F128" s="48" t="s">
        <v>65</v>
      </c>
      <c r="G128" s="162">
        <v>0</v>
      </c>
      <c r="H128" s="162">
        <v>132.72280841462606</v>
      </c>
      <c r="I128" s="162">
        <v>132.72280841462606</v>
      </c>
      <c r="J128" s="145">
        <v>132.72280841462606</v>
      </c>
      <c r="K128" s="145">
        <v>132.72280841462606</v>
      </c>
      <c r="L128" s="143"/>
      <c r="M128" s="143"/>
      <c r="N128" s="143"/>
    </row>
    <row r="129" spans="1:14" x14ac:dyDescent="0.25">
      <c r="A129" s="148"/>
      <c r="B129" s="148"/>
      <c r="C129" s="149">
        <v>329</v>
      </c>
      <c r="D129" s="149"/>
      <c r="E129" s="48"/>
      <c r="F129" s="48"/>
      <c r="G129" s="160">
        <f>(SUM(G132,G135,G137,G140))</f>
        <v>9598.7789501625848</v>
      </c>
      <c r="H129" s="160">
        <f>(SUM(H130,H132,H135,H137,H140))</f>
        <v>14805.892892693608</v>
      </c>
      <c r="I129" s="160">
        <f>(SUM(I130,I132,I135,I137,I140))</f>
        <v>13437.653460747229</v>
      </c>
      <c r="J129" s="145">
        <v>13437.653460747229</v>
      </c>
      <c r="K129" s="145">
        <v>13437.653460747229</v>
      </c>
      <c r="L129" s="143"/>
      <c r="M129" s="143"/>
      <c r="N129" s="143"/>
    </row>
    <row r="130" spans="1:14" x14ac:dyDescent="0.25">
      <c r="A130" s="148"/>
      <c r="B130" s="148"/>
      <c r="C130" s="149"/>
      <c r="D130" s="149">
        <v>3291</v>
      </c>
      <c r="E130" s="48"/>
      <c r="F130" s="48" t="s">
        <v>132</v>
      </c>
      <c r="G130" s="160">
        <v>0</v>
      </c>
      <c r="H130" s="160">
        <f>(SUM(H131))</f>
        <v>185.81193178047647</v>
      </c>
      <c r="I130" s="160">
        <f>(SUM(I131))</f>
        <v>265.44561682925212</v>
      </c>
      <c r="J130" s="145">
        <v>265.44561682925212</v>
      </c>
      <c r="K130" s="145">
        <v>265.44561682925212</v>
      </c>
      <c r="L130" s="143"/>
      <c r="M130" s="143"/>
      <c r="N130" s="143"/>
    </row>
    <row r="131" spans="1:14" x14ac:dyDescent="0.25">
      <c r="A131" s="148"/>
      <c r="B131" s="148"/>
      <c r="C131" s="149"/>
      <c r="D131" s="149"/>
      <c r="E131" s="48" t="s">
        <v>76</v>
      </c>
      <c r="F131" s="48" t="s">
        <v>20</v>
      </c>
      <c r="G131" s="160">
        <v>0</v>
      </c>
      <c r="H131" s="160">
        <v>185.81193178047647</v>
      </c>
      <c r="I131" s="160">
        <v>265.44561682925212</v>
      </c>
      <c r="J131" s="145">
        <v>265.44561682925212</v>
      </c>
      <c r="K131" s="145">
        <v>265.44561682925212</v>
      </c>
      <c r="L131" s="143"/>
      <c r="M131" s="143"/>
      <c r="N131" s="143"/>
    </row>
    <row r="132" spans="1:14" x14ac:dyDescent="0.25">
      <c r="A132" s="148"/>
      <c r="B132" s="148"/>
      <c r="C132" s="149"/>
      <c r="D132" s="149">
        <v>3292</v>
      </c>
      <c r="E132" s="48"/>
      <c r="F132" s="48" t="s">
        <v>115</v>
      </c>
      <c r="G132" s="160">
        <f>(SUM(G133:G134))</f>
        <v>2746.1676289070274</v>
      </c>
      <c r="H132" s="160">
        <f>(SUM(H133:H134))</f>
        <v>3446.6786117194238</v>
      </c>
      <c r="I132" s="160">
        <f>(SUM(I133:I134))</f>
        <v>3446.6786117194238</v>
      </c>
      <c r="J132" s="145">
        <v>3446.6786117194238</v>
      </c>
      <c r="K132" s="145">
        <v>3446.6786117194238</v>
      </c>
      <c r="L132" s="143"/>
      <c r="M132" s="143"/>
      <c r="N132" s="143"/>
    </row>
    <row r="133" spans="1:14" x14ac:dyDescent="0.25">
      <c r="A133" s="148"/>
      <c r="B133" s="148"/>
      <c r="C133" s="149"/>
      <c r="D133" s="149"/>
      <c r="E133" s="163" t="s">
        <v>72</v>
      </c>
      <c r="F133" s="48" t="s">
        <v>77</v>
      </c>
      <c r="G133" s="162">
        <v>2252.1733359877894</v>
      </c>
      <c r="H133" s="162">
        <v>2252.1733359877894</v>
      </c>
      <c r="I133" s="162">
        <v>2252.1733359877894</v>
      </c>
      <c r="J133" s="145">
        <v>2252.1733359877894</v>
      </c>
      <c r="K133" s="145">
        <v>2252.1733359877894</v>
      </c>
      <c r="L133" s="143"/>
      <c r="M133" s="143"/>
      <c r="N133" s="143"/>
    </row>
    <row r="134" spans="1:14" x14ac:dyDescent="0.25">
      <c r="A134" s="148"/>
      <c r="B134" s="148"/>
      <c r="C134" s="149"/>
      <c r="D134" s="149"/>
      <c r="E134" s="48" t="s">
        <v>64</v>
      </c>
      <c r="F134" s="48" t="s">
        <v>65</v>
      </c>
      <c r="G134" s="162">
        <v>493.99429291923815</v>
      </c>
      <c r="H134" s="162">
        <v>1194.5052757316344</v>
      </c>
      <c r="I134" s="162">
        <v>1194.5052757316344</v>
      </c>
      <c r="J134" s="145">
        <v>1194.5052757316344</v>
      </c>
      <c r="K134" s="145">
        <v>1194.5052757316344</v>
      </c>
      <c r="L134" s="143"/>
      <c r="M134" s="143"/>
      <c r="N134" s="143"/>
    </row>
    <row r="135" spans="1:14" x14ac:dyDescent="0.25">
      <c r="A135" s="148"/>
      <c r="B135" s="148"/>
      <c r="C135" s="149"/>
      <c r="D135" s="149">
        <v>3294</v>
      </c>
      <c r="E135" s="48" t="s">
        <v>52</v>
      </c>
      <c r="F135" s="48" t="s">
        <v>116</v>
      </c>
      <c r="G135" s="160">
        <f>(SUM(G136))</f>
        <v>145.99508925608865</v>
      </c>
      <c r="H135" s="160">
        <f>(SUM(H136))</f>
        <v>185.81193178047647</v>
      </c>
      <c r="I135" s="160">
        <f>(SUM(I136))</f>
        <v>212.35649346340168</v>
      </c>
      <c r="J135" s="145">
        <v>212.35649346340168</v>
      </c>
      <c r="K135" s="145">
        <v>212.35649346340168</v>
      </c>
      <c r="L135" s="143"/>
      <c r="M135" s="143"/>
      <c r="N135" s="143"/>
    </row>
    <row r="136" spans="1:14" x14ac:dyDescent="0.25">
      <c r="A136" s="148"/>
      <c r="B136" s="148"/>
      <c r="C136" s="149"/>
      <c r="D136" s="149"/>
      <c r="E136" s="48" t="s">
        <v>72</v>
      </c>
      <c r="F136" s="48" t="s">
        <v>77</v>
      </c>
      <c r="G136" s="162">
        <v>145.99508925608865</v>
      </c>
      <c r="H136" s="162">
        <v>185.81193178047647</v>
      </c>
      <c r="I136" s="162">
        <v>212.35649346340168</v>
      </c>
      <c r="J136" s="145">
        <v>212.35649346340168</v>
      </c>
      <c r="K136" s="145">
        <v>212.35649346340168</v>
      </c>
      <c r="L136" s="143"/>
      <c r="M136" s="143"/>
      <c r="N136" s="143"/>
    </row>
    <row r="137" spans="1:14" x14ac:dyDescent="0.25">
      <c r="A137" s="148"/>
      <c r="B137" s="148"/>
      <c r="C137" s="149"/>
      <c r="D137" s="149">
        <v>3295</v>
      </c>
      <c r="E137" s="48"/>
      <c r="F137" s="48" t="s">
        <v>117</v>
      </c>
      <c r="G137" s="160">
        <f>(SUM(G138:G139))</f>
        <v>1499.3695666600304</v>
      </c>
      <c r="H137" s="160">
        <f>(SUM(H138:H139))</f>
        <v>1824.9386157011081</v>
      </c>
      <c r="I137" s="160">
        <f>(SUM(I138:I139))</f>
        <v>1824.9386157011081</v>
      </c>
      <c r="J137" s="145">
        <v>1824.9386157011081</v>
      </c>
      <c r="K137" s="145">
        <v>1824.9386157011081</v>
      </c>
      <c r="L137" s="143"/>
      <c r="M137" s="143"/>
      <c r="N137" s="143"/>
    </row>
    <row r="138" spans="1:14" x14ac:dyDescent="0.25">
      <c r="A138" s="148"/>
      <c r="B138" s="148"/>
      <c r="C138" s="149"/>
      <c r="D138" s="149"/>
      <c r="E138" s="48" t="s">
        <v>72</v>
      </c>
      <c r="F138" s="48" t="s">
        <v>77</v>
      </c>
      <c r="G138" s="162">
        <v>150.64038755060056</v>
      </c>
      <c r="H138" s="162">
        <v>99.54210631096953</v>
      </c>
      <c r="I138" s="162">
        <v>99.54210631096953</v>
      </c>
      <c r="J138" s="145">
        <v>99.54210631096953</v>
      </c>
      <c r="K138" s="145">
        <v>99.54210631096953</v>
      </c>
      <c r="L138" s="143"/>
      <c r="M138" s="143"/>
      <c r="N138" s="143"/>
    </row>
    <row r="139" spans="1:14" x14ac:dyDescent="0.25">
      <c r="A139" s="148"/>
      <c r="B139" s="148"/>
      <c r="C139" s="149"/>
      <c r="D139" s="149"/>
      <c r="E139" s="48" t="s">
        <v>57</v>
      </c>
      <c r="F139" s="48" t="s">
        <v>114</v>
      </c>
      <c r="G139" s="162">
        <v>1348.7291791094299</v>
      </c>
      <c r="H139" s="162">
        <v>1725.3965093901386</v>
      </c>
      <c r="I139" s="162">
        <v>1725.3965093901386</v>
      </c>
      <c r="J139" s="145">
        <v>1725.3965093901386</v>
      </c>
      <c r="K139" s="145">
        <v>1725.3965093901386</v>
      </c>
      <c r="L139" s="143"/>
      <c r="M139" s="143"/>
      <c r="N139" s="143"/>
    </row>
    <row r="140" spans="1:14" x14ac:dyDescent="0.25">
      <c r="A140" s="148"/>
      <c r="B140" s="148"/>
      <c r="C140" s="149"/>
      <c r="D140" s="149">
        <v>3299</v>
      </c>
      <c r="E140" s="48"/>
      <c r="F140" s="48" t="s">
        <v>118</v>
      </c>
      <c r="G140" s="160">
        <f>(SUM(G141:G144))</f>
        <v>5207.2466653394386</v>
      </c>
      <c r="H140" s="160">
        <f>(SUM(H141:H146))</f>
        <v>9162.6518017121234</v>
      </c>
      <c r="I140" s="160">
        <f>(SUM(I141:I146))</f>
        <v>7688.2341230340435</v>
      </c>
      <c r="J140" s="145">
        <v>7688.2341230340426</v>
      </c>
      <c r="K140" s="145">
        <v>7688.2341230340426</v>
      </c>
      <c r="L140" s="143"/>
      <c r="M140" s="143"/>
      <c r="N140" s="143"/>
    </row>
    <row r="141" spans="1:14" x14ac:dyDescent="0.25">
      <c r="A141" s="148"/>
      <c r="B141" s="148"/>
      <c r="C141" s="149"/>
      <c r="D141" s="149"/>
      <c r="E141" s="48" t="s">
        <v>72</v>
      </c>
      <c r="F141" s="48" t="s">
        <v>77</v>
      </c>
      <c r="G141" s="162">
        <v>187.67005109828122</v>
      </c>
      <c r="H141" s="162">
        <v>199.08421262193906</v>
      </c>
      <c r="I141" s="162">
        <v>255.7568518149844</v>
      </c>
      <c r="J141" s="145">
        <v>255.7568518149844</v>
      </c>
      <c r="K141" s="145">
        <v>255.7568518149844</v>
      </c>
      <c r="L141" s="143"/>
      <c r="M141" s="143"/>
      <c r="N141" s="143"/>
    </row>
    <row r="142" spans="1:14" x14ac:dyDescent="0.25">
      <c r="A142" s="148"/>
      <c r="B142" s="148"/>
      <c r="C142" s="149"/>
      <c r="D142" s="149"/>
      <c r="E142" s="48" t="s">
        <v>76</v>
      </c>
      <c r="F142" s="48" t="s">
        <v>20</v>
      </c>
      <c r="G142" s="162">
        <v>3981.6842524387812</v>
      </c>
      <c r="H142" s="162">
        <v>6707.2798460415415</v>
      </c>
      <c r="I142" s="162">
        <v>5176.1895281704155</v>
      </c>
      <c r="J142" s="145">
        <v>5176.1895281704155</v>
      </c>
      <c r="K142" s="145">
        <v>5176.1895281704155</v>
      </c>
      <c r="L142" s="143"/>
      <c r="M142" s="143"/>
      <c r="N142" s="143"/>
    </row>
    <row r="143" spans="1:14" x14ac:dyDescent="0.25">
      <c r="A143" s="148"/>
      <c r="B143" s="148"/>
      <c r="C143" s="149"/>
      <c r="D143" s="149"/>
      <c r="E143" s="48" t="s">
        <v>57</v>
      </c>
      <c r="F143" s="48" t="s">
        <v>114</v>
      </c>
      <c r="G143" s="162">
        <v>838.80814918043666</v>
      </c>
      <c r="H143" s="162">
        <v>1990.8421262193906</v>
      </c>
      <c r="I143" s="162">
        <v>1990.8421262193906</v>
      </c>
      <c r="J143" s="145">
        <v>1990.8421262193906</v>
      </c>
      <c r="K143" s="145">
        <v>1990.8421262193906</v>
      </c>
      <c r="L143" s="143"/>
      <c r="M143" s="143"/>
      <c r="N143" s="143"/>
    </row>
    <row r="144" spans="1:14" x14ac:dyDescent="0.25">
      <c r="A144" s="148"/>
      <c r="B144" s="148"/>
      <c r="C144" s="149"/>
      <c r="D144" s="149"/>
      <c r="E144" s="48" t="s">
        <v>107</v>
      </c>
      <c r="F144" s="48" t="s">
        <v>95</v>
      </c>
      <c r="G144" s="162">
        <v>199.08421262193906</v>
      </c>
      <c r="H144" s="162">
        <v>0</v>
      </c>
      <c r="I144" s="162">
        <v>0</v>
      </c>
      <c r="J144" s="145">
        <v>0</v>
      </c>
      <c r="K144" s="145">
        <v>0</v>
      </c>
      <c r="L144" s="143"/>
      <c r="M144" s="143"/>
      <c r="N144" s="143"/>
    </row>
    <row r="145" spans="1:14" x14ac:dyDescent="0.25">
      <c r="A145" s="148"/>
      <c r="B145" s="148"/>
      <c r="C145" s="149"/>
      <c r="D145" s="149"/>
      <c r="E145" s="48" t="s">
        <v>64</v>
      </c>
      <c r="F145" s="48" t="s">
        <v>65</v>
      </c>
      <c r="G145" s="162">
        <v>0</v>
      </c>
      <c r="H145" s="162">
        <v>132.72280841462606</v>
      </c>
      <c r="I145" s="162">
        <v>132.72280841462606</v>
      </c>
      <c r="J145" s="145">
        <v>132.72280841462606</v>
      </c>
      <c r="K145" s="145">
        <v>132.72280841462606</v>
      </c>
      <c r="L145" s="143"/>
      <c r="M145" s="143"/>
      <c r="N145" s="143"/>
    </row>
    <row r="146" spans="1:14" x14ac:dyDescent="0.25">
      <c r="A146" s="148"/>
      <c r="B146" s="148"/>
      <c r="C146" s="149"/>
      <c r="D146" s="149"/>
      <c r="E146" s="48" t="s">
        <v>68</v>
      </c>
      <c r="F146" s="48" t="s">
        <v>69</v>
      </c>
      <c r="G146" s="162">
        <v>0</v>
      </c>
      <c r="H146" s="162">
        <v>132.72280841462606</v>
      </c>
      <c r="I146" s="162">
        <v>132.72280841462606</v>
      </c>
      <c r="J146" s="145">
        <v>132.72280841462606</v>
      </c>
      <c r="K146" s="145">
        <v>132.72280841462606</v>
      </c>
      <c r="L146" s="143"/>
      <c r="M146" s="143"/>
      <c r="N146" s="143"/>
    </row>
    <row r="147" spans="1:14" x14ac:dyDescent="0.25">
      <c r="A147" s="148"/>
      <c r="B147" s="148">
        <v>34</v>
      </c>
      <c r="C147" s="149"/>
      <c r="D147" s="149"/>
      <c r="E147" s="48"/>
      <c r="F147" s="48" t="s">
        <v>119</v>
      </c>
      <c r="G147" s="160">
        <f t="shared" ref="G147:I148" si="4">(SUM(G148))</f>
        <v>464.52982945119118</v>
      </c>
      <c r="H147" s="161">
        <f t="shared" si="4"/>
        <v>530.89123365850423</v>
      </c>
      <c r="I147" s="160">
        <f t="shared" si="4"/>
        <v>597.25263786581729</v>
      </c>
      <c r="J147" s="145">
        <v>597.25263786581718</v>
      </c>
      <c r="K147" s="145">
        <v>597.25263786581718</v>
      </c>
      <c r="L147" s="143"/>
      <c r="M147" s="143"/>
      <c r="N147" s="143"/>
    </row>
    <row r="148" spans="1:14" x14ac:dyDescent="0.25">
      <c r="A148" s="148"/>
      <c r="B148" s="148"/>
      <c r="C148" s="149">
        <v>343</v>
      </c>
      <c r="D148" s="149"/>
      <c r="E148" s="48"/>
      <c r="F148" s="48" t="s">
        <v>120</v>
      </c>
      <c r="G148" s="160">
        <f t="shared" si="4"/>
        <v>464.52982945119118</v>
      </c>
      <c r="H148" s="160">
        <f t="shared" si="4"/>
        <v>530.89123365850423</v>
      </c>
      <c r="I148" s="160">
        <f t="shared" si="4"/>
        <v>597.25263786581729</v>
      </c>
      <c r="J148" s="145">
        <v>597.25263786581718</v>
      </c>
      <c r="K148" s="145">
        <v>597.25263786581718</v>
      </c>
      <c r="L148" s="143"/>
      <c r="M148" s="143"/>
      <c r="N148" s="143"/>
    </row>
    <row r="149" spans="1:14" x14ac:dyDescent="0.25">
      <c r="A149" s="148"/>
      <c r="B149" s="148"/>
      <c r="C149" s="149"/>
      <c r="D149" s="149">
        <v>3431</v>
      </c>
      <c r="E149" s="48"/>
      <c r="F149" s="48" t="s">
        <v>121</v>
      </c>
      <c r="G149" s="160">
        <f>(SUM(G150))</f>
        <v>464.52982945119118</v>
      </c>
      <c r="H149" s="160">
        <f>(SUM(H150:H151))</f>
        <v>530.89123365850423</v>
      </c>
      <c r="I149" s="160">
        <f>(SUM(I150:I151))</f>
        <v>597.25263786581729</v>
      </c>
      <c r="J149" s="145">
        <v>597.25263786581718</v>
      </c>
      <c r="K149" s="145">
        <v>597.25263786581718</v>
      </c>
      <c r="L149" s="143"/>
      <c r="M149" s="143"/>
      <c r="N149" s="143"/>
    </row>
    <row r="150" spans="1:14" x14ac:dyDescent="0.25">
      <c r="A150" s="148"/>
      <c r="B150" s="148"/>
      <c r="C150" s="149"/>
      <c r="D150" s="149"/>
      <c r="E150" s="48" t="s">
        <v>72</v>
      </c>
      <c r="F150" s="48" t="s">
        <v>77</v>
      </c>
      <c r="G150" s="162">
        <v>464.52982945119118</v>
      </c>
      <c r="H150" s="162">
        <v>464.52982945119118</v>
      </c>
      <c r="I150" s="162">
        <v>530.89123365850423</v>
      </c>
      <c r="J150" s="145">
        <v>530.89123365850423</v>
      </c>
      <c r="K150" s="145">
        <v>530.89123365850423</v>
      </c>
      <c r="L150" s="143"/>
      <c r="M150" s="143"/>
      <c r="N150" s="143"/>
    </row>
    <row r="151" spans="1:14" x14ac:dyDescent="0.25">
      <c r="A151" s="148"/>
      <c r="B151" s="148"/>
      <c r="C151" s="149"/>
      <c r="D151" s="149"/>
      <c r="E151" s="48" t="s">
        <v>62</v>
      </c>
      <c r="F151" s="48" t="s">
        <v>95</v>
      </c>
      <c r="G151" s="162">
        <v>0</v>
      </c>
      <c r="H151" s="162">
        <v>66.361404207313029</v>
      </c>
      <c r="I151" s="162">
        <v>66.361404207313029</v>
      </c>
      <c r="J151" s="145">
        <v>66.361404207313029</v>
      </c>
      <c r="K151" s="145">
        <v>66.361404207313029</v>
      </c>
      <c r="L151" s="143"/>
      <c r="M151" s="143"/>
      <c r="N151" s="143"/>
    </row>
    <row r="152" spans="1:14" x14ac:dyDescent="0.25">
      <c r="A152" s="148"/>
      <c r="B152" s="148">
        <v>37</v>
      </c>
      <c r="C152" s="149"/>
      <c r="D152" s="149"/>
      <c r="E152" s="48"/>
      <c r="F152" s="48" t="s">
        <v>122</v>
      </c>
      <c r="G152" s="160">
        <f t="shared" ref="G152:I153" si="5">(SUM(G153))</f>
        <v>6665.7376070077635</v>
      </c>
      <c r="H152" s="161">
        <f t="shared" si="5"/>
        <v>11063.906032251642</v>
      </c>
      <c r="I152" s="160">
        <f t="shared" si="5"/>
        <v>11063.906032251642</v>
      </c>
      <c r="J152" s="145">
        <v>11063.906032251642</v>
      </c>
      <c r="K152" s="145">
        <v>11063.906032251642</v>
      </c>
      <c r="L152" s="143"/>
      <c r="M152" s="143"/>
      <c r="N152" s="143"/>
    </row>
    <row r="153" spans="1:14" x14ac:dyDescent="0.25">
      <c r="A153" s="148"/>
      <c r="B153" s="148"/>
      <c r="C153" s="149">
        <v>372</v>
      </c>
      <c r="D153" s="149"/>
      <c r="E153" s="48"/>
      <c r="F153" s="48" t="s">
        <v>123</v>
      </c>
      <c r="G153" s="160">
        <f t="shared" si="5"/>
        <v>6665.7376070077635</v>
      </c>
      <c r="H153" s="160">
        <f t="shared" si="5"/>
        <v>11063.906032251642</v>
      </c>
      <c r="I153" s="160">
        <f t="shared" si="5"/>
        <v>11063.906032251642</v>
      </c>
      <c r="J153" s="145">
        <v>11063.906032251642</v>
      </c>
      <c r="K153" s="145">
        <v>11063.906032251642</v>
      </c>
      <c r="L153" s="143"/>
      <c r="M153" s="143"/>
      <c r="N153" s="143"/>
    </row>
    <row r="154" spans="1:14" x14ac:dyDescent="0.25">
      <c r="A154" s="148"/>
      <c r="B154" s="148"/>
      <c r="C154" s="149"/>
      <c r="D154" s="149">
        <v>3722</v>
      </c>
      <c r="E154" s="48"/>
      <c r="F154" s="48" t="s">
        <v>122</v>
      </c>
      <c r="G154" s="160">
        <f>(SUM(G155:G157))</f>
        <v>6665.7376070077635</v>
      </c>
      <c r="H154" s="160">
        <f>(SUM(H155:H157))</f>
        <v>11063.906032251642</v>
      </c>
      <c r="I154" s="160">
        <f>(SUM(I155:I157))</f>
        <v>11063.906032251642</v>
      </c>
      <c r="J154" s="145">
        <v>11063.906032251642</v>
      </c>
      <c r="K154" s="145">
        <v>11063.906032251642</v>
      </c>
      <c r="L154" s="143"/>
      <c r="M154" s="143"/>
      <c r="N154" s="143"/>
    </row>
    <row r="155" spans="1:14" x14ac:dyDescent="0.25">
      <c r="A155" s="148"/>
      <c r="B155" s="148"/>
      <c r="C155" s="149"/>
      <c r="D155" s="149"/>
      <c r="E155" s="48" t="s">
        <v>76</v>
      </c>
      <c r="F155" s="48" t="s">
        <v>20</v>
      </c>
      <c r="G155" s="162">
        <v>769.39412037958721</v>
      </c>
      <c r="H155" s="162">
        <v>1507.8638263985665</v>
      </c>
      <c r="I155" s="162">
        <v>1507.8638263985665</v>
      </c>
      <c r="J155" s="145">
        <v>1507.8638263985665</v>
      </c>
      <c r="K155" s="145">
        <v>1507.8638263985665</v>
      </c>
      <c r="L155" s="143"/>
      <c r="M155" s="143"/>
      <c r="N155" s="143"/>
    </row>
    <row r="156" spans="1:14" x14ac:dyDescent="0.25">
      <c r="A156" s="148"/>
      <c r="B156" s="148"/>
      <c r="C156" s="149"/>
      <c r="D156" s="149"/>
      <c r="E156" s="48" t="s">
        <v>124</v>
      </c>
      <c r="F156" s="48" t="s">
        <v>125</v>
      </c>
      <c r="G156" s="162">
        <v>1147.5214015528568</v>
      </c>
      <c r="H156" s="162">
        <v>0</v>
      </c>
      <c r="I156" s="162">
        <v>0</v>
      </c>
      <c r="J156" s="145">
        <v>0</v>
      </c>
      <c r="K156" s="145">
        <v>0</v>
      </c>
      <c r="L156" s="143"/>
      <c r="M156" s="143"/>
      <c r="N156" s="143"/>
    </row>
    <row r="157" spans="1:14" x14ac:dyDescent="0.25">
      <c r="A157" s="148"/>
      <c r="B157" s="148"/>
      <c r="C157" s="149"/>
      <c r="D157" s="149"/>
      <c r="E157" s="48" t="s">
        <v>57</v>
      </c>
      <c r="F157" s="48" t="s">
        <v>114</v>
      </c>
      <c r="G157" s="162">
        <v>4748.8220850753196</v>
      </c>
      <c r="H157" s="162">
        <v>9556.0422058530748</v>
      </c>
      <c r="I157" s="162">
        <v>9556.0422058530748</v>
      </c>
      <c r="J157" s="145">
        <v>9556.0422058530748</v>
      </c>
      <c r="K157" s="145">
        <v>9556.0422058530748</v>
      </c>
      <c r="L157" s="143"/>
      <c r="M157" s="143"/>
      <c r="N157" s="143"/>
    </row>
    <row r="158" spans="1:14" x14ac:dyDescent="0.25">
      <c r="A158" s="148"/>
      <c r="B158" s="148">
        <v>38</v>
      </c>
      <c r="C158" s="149"/>
      <c r="D158" s="149"/>
      <c r="E158" s="48"/>
      <c r="F158" s="48" t="s">
        <v>126</v>
      </c>
      <c r="G158" s="160">
        <f t="shared" ref="G158:I160" si="6">(SUM(G159))</f>
        <v>278.71789767071471</v>
      </c>
      <c r="H158" s="160">
        <f t="shared" si="6"/>
        <v>0</v>
      </c>
      <c r="I158" s="160">
        <f t="shared" si="6"/>
        <v>0</v>
      </c>
      <c r="J158" s="145">
        <v>0</v>
      </c>
      <c r="K158" s="145">
        <v>0</v>
      </c>
      <c r="L158" s="143"/>
      <c r="M158" s="143"/>
      <c r="N158" s="143"/>
    </row>
    <row r="159" spans="1:14" x14ac:dyDescent="0.25">
      <c r="A159" s="148"/>
      <c r="B159" s="148"/>
      <c r="C159" s="149">
        <v>381</v>
      </c>
      <c r="D159" s="149"/>
      <c r="E159" s="48"/>
      <c r="F159" s="48" t="s">
        <v>70</v>
      </c>
      <c r="G159" s="160">
        <f t="shared" si="6"/>
        <v>278.71789767071471</v>
      </c>
      <c r="H159" s="160">
        <f t="shared" si="6"/>
        <v>0</v>
      </c>
      <c r="I159" s="160">
        <f t="shared" si="6"/>
        <v>0</v>
      </c>
      <c r="J159" s="145">
        <v>0</v>
      </c>
      <c r="K159" s="145">
        <v>0</v>
      </c>
      <c r="L159" s="143"/>
      <c r="M159" s="143"/>
      <c r="N159" s="143"/>
    </row>
    <row r="160" spans="1:14" x14ac:dyDescent="0.25">
      <c r="A160" s="148"/>
      <c r="B160" s="148"/>
      <c r="C160" s="149"/>
      <c r="D160" s="149">
        <v>3811</v>
      </c>
      <c r="E160" s="48"/>
      <c r="F160" s="48" t="s">
        <v>127</v>
      </c>
      <c r="G160" s="160">
        <f t="shared" si="6"/>
        <v>278.71789767071471</v>
      </c>
      <c r="H160" s="160">
        <f t="shared" si="6"/>
        <v>0</v>
      </c>
      <c r="I160" s="160">
        <f t="shared" si="6"/>
        <v>0</v>
      </c>
      <c r="J160" s="145">
        <v>0</v>
      </c>
      <c r="K160" s="145">
        <v>0</v>
      </c>
      <c r="L160" s="143"/>
      <c r="M160" s="143"/>
      <c r="N160" s="143"/>
    </row>
    <row r="161" spans="1:14" x14ac:dyDescent="0.25">
      <c r="A161" s="148"/>
      <c r="B161" s="148"/>
      <c r="C161" s="149"/>
      <c r="D161" s="149"/>
      <c r="E161" s="48" t="s">
        <v>68</v>
      </c>
      <c r="F161" s="48" t="s">
        <v>69</v>
      </c>
      <c r="G161" s="162">
        <v>278.71789767071471</v>
      </c>
      <c r="H161" s="162">
        <v>0</v>
      </c>
      <c r="I161" s="162">
        <v>0</v>
      </c>
      <c r="J161" s="145">
        <v>0</v>
      </c>
      <c r="K161" s="145">
        <v>0</v>
      </c>
      <c r="L161" s="143"/>
      <c r="M161" s="143"/>
      <c r="N161" s="143"/>
    </row>
    <row r="162" spans="1:14" ht="22.5" x14ac:dyDescent="0.25">
      <c r="A162" s="151">
        <v>4</v>
      </c>
      <c r="B162" s="151"/>
      <c r="C162" s="152"/>
      <c r="D162" s="152"/>
      <c r="E162" s="152"/>
      <c r="F162" s="153" t="s">
        <v>25</v>
      </c>
      <c r="G162" s="159">
        <f>(SUM(G163))</f>
        <v>30573.229809542769</v>
      </c>
      <c r="H162" s="164">
        <f>(SUM(H163,H178))</f>
        <v>534886.19019178441</v>
      </c>
      <c r="I162" s="159">
        <v>102951</v>
      </c>
      <c r="J162" s="145">
        <v>102951</v>
      </c>
      <c r="K162" s="145">
        <v>102951</v>
      </c>
      <c r="L162" s="143"/>
      <c r="M162" s="143"/>
      <c r="N162" s="143"/>
    </row>
    <row r="163" spans="1:14" ht="22.5" x14ac:dyDescent="0.25">
      <c r="A163" s="146"/>
      <c r="B163" s="146">
        <v>42</v>
      </c>
      <c r="C163" s="146" t="s">
        <v>52</v>
      </c>
      <c r="D163" s="146"/>
      <c r="E163" s="146"/>
      <c r="F163" s="154" t="s">
        <v>45</v>
      </c>
      <c r="G163" s="160">
        <f>(SUM(G164,G173))</f>
        <v>30573.229809542769</v>
      </c>
      <c r="H163" s="160">
        <f>(SUM(H164,H173))</f>
        <v>75652.000796336855</v>
      </c>
      <c r="I163" s="160">
        <f>(SUM(I164,I173))</f>
        <v>31853.474019510253</v>
      </c>
      <c r="J163" s="145">
        <v>31853.474019510249</v>
      </c>
      <c r="K163" s="155">
        <v>31853.474019510249</v>
      </c>
      <c r="L163" s="143"/>
      <c r="M163" s="143"/>
      <c r="N163" s="143"/>
    </row>
    <row r="164" spans="1:14" x14ac:dyDescent="0.25">
      <c r="A164" s="146"/>
      <c r="B164" s="146"/>
      <c r="C164" s="146">
        <v>422</v>
      </c>
      <c r="D164" s="146"/>
      <c r="E164" s="146"/>
      <c r="F164" s="154" t="s">
        <v>128</v>
      </c>
      <c r="G164" s="160">
        <f>(SUM(G165))</f>
        <v>27550.467847899661</v>
      </c>
      <c r="H164" s="160">
        <f>(SUM(H165,H169))</f>
        <v>66095.958590483773</v>
      </c>
      <c r="I164" s="160">
        <f>(SUM(I165,I169))</f>
        <v>22297.431813657178</v>
      </c>
      <c r="J164" s="145">
        <v>22297.431813657175</v>
      </c>
      <c r="K164" s="155">
        <v>22297.431813657175</v>
      </c>
      <c r="L164" s="143"/>
      <c r="M164" s="143"/>
      <c r="N164" s="143"/>
    </row>
    <row r="165" spans="1:14" x14ac:dyDescent="0.25">
      <c r="A165" s="146"/>
      <c r="B165" s="146"/>
      <c r="C165" s="146"/>
      <c r="D165" s="146">
        <v>4221</v>
      </c>
      <c r="E165" s="146"/>
      <c r="F165" s="154" t="s">
        <v>129</v>
      </c>
      <c r="G165" s="160">
        <f>(SUM(G166))</f>
        <v>27550.467847899661</v>
      </c>
      <c r="H165" s="160">
        <f>(SUM(H166:H168))</f>
        <v>44860.309244143602</v>
      </c>
      <c r="I165" s="160">
        <f>(SUM(I166:I168))</f>
        <v>5043.4667197557901</v>
      </c>
      <c r="J165" s="145">
        <v>5043.4667197557901</v>
      </c>
      <c r="K165" s="155">
        <v>5043.4667197557901</v>
      </c>
      <c r="L165" s="143"/>
      <c r="M165" s="143"/>
      <c r="N165" s="143"/>
    </row>
    <row r="166" spans="1:14" x14ac:dyDescent="0.25">
      <c r="A166" s="146"/>
      <c r="B166" s="146"/>
      <c r="C166" s="146"/>
      <c r="D166" s="146"/>
      <c r="E166" s="146" t="s">
        <v>76</v>
      </c>
      <c r="F166" s="154" t="s">
        <v>20</v>
      </c>
      <c r="G166" s="162">
        <v>27550.467847899661</v>
      </c>
      <c r="H166" s="162">
        <v>39816.842524387816</v>
      </c>
      <c r="I166" s="162">
        <v>0</v>
      </c>
      <c r="J166" s="145">
        <v>0</v>
      </c>
      <c r="K166" s="155">
        <v>0</v>
      </c>
      <c r="L166" s="143"/>
      <c r="M166" s="143"/>
      <c r="N166" s="143"/>
    </row>
    <row r="167" spans="1:14" x14ac:dyDescent="0.25">
      <c r="A167" s="146"/>
      <c r="B167" s="146"/>
      <c r="C167" s="146"/>
      <c r="D167" s="146"/>
      <c r="E167" s="146" t="s">
        <v>57</v>
      </c>
      <c r="F167" s="154" t="s">
        <v>58</v>
      </c>
      <c r="G167" s="162">
        <v>0</v>
      </c>
      <c r="H167" s="162">
        <v>3318.0702103656513</v>
      </c>
      <c r="I167" s="162">
        <v>3318.0702103656513</v>
      </c>
      <c r="J167" s="145">
        <v>3318.0702103656513</v>
      </c>
      <c r="K167" s="155">
        <v>3318.0702103656513</v>
      </c>
      <c r="L167" s="143"/>
      <c r="M167" s="143"/>
      <c r="N167" s="143"/>
    </row>
    <row r="168" spans="1:14" x14ac:dyDescent="0.25">
      <c r="A168" s="146"/>
      <c r="B168" s="146"/>
      <c r="C168" s="146"/>
      <c r="D168" s="146"/>
      <c r="E168" s="146" t="s">
        <v>64</v>
      </c>
      <c r="F168" s="154" t="s">
        <v>65</v>
      </c>
      <c r="G168" s="162">
        <v>0</v>
      </c>
      <c r="H168" s="162">
        <v>1725.3965093901386</v>
      </c>
      <c r="I168" s="162">
        <v>1725.3965093901386</v>
      </c>
      <c r="J168" s="145">
        <v>1725.3965093901386</v>
      </c>
      <c r="K168" s="155">
        <v>1725.3965093901386</v>
      </c>
      <c r="L168" s="143"/>
      <c r="M168" s="143"/>
      <c r="N168" s="143"/>
    </row>
    <row r="169" spans="1:14" x14ac:dyDescent="0.25">
      <c r="A169" s="146"/>
      <c r="B169" s="146"/>
      <c r="C169" s="146"/>
      <c r="D169" s="146">
        <v>4227</v>
      </c>
      <c r="E169" s="146"/>
      <c r="F169" s="154"/>
      <c r="G169" s="162">
        <v>0</v>
      </c>
      <c r="H169" s="160">
        <f>(SUM(H170:H172))</f>
        <v>21235.649346340171</v>
      </c>
      <c r="I169" s="160">
        <f>(SUM(I170:I172))</f>
        <v>17253.965093901388</v>
      </c>
      <c r="J169" s="145">
        <v>17253.965093901385</v>
      </c>
      <c r="K169" s="155">
        <v>17253.965093901385</v>
      </c>
      <c r="L169" s="143"/>
      <c r="M169" s="143"/>
      <c r="N169" s="143"/>
    </row>
    <row r="170" spans="1:14" x14ac:dyDescent="0.25">
      <c r="A170" s="146"/>
      <c r="B170" s="146"/>
      <c r="C170" s="146"/>
      <c r="D170" s="146"/>
      <c r="E170" s="146" t="s">
        <v>76</v>
      </c>
      <c r="F170" s="154" t="s">
        <v>20</v>
      </c>
      <c r="G170" s="162">
        <v>0</v>
      </c>
      <c r="H170" s="162">
        <v>3981.6842524387812</v>
      </c>
      <c r="I170" s="162">
        <v>0</v>
      </c>
      <c r="J170" s="145">
        <v>0</v>
      </c>
      <c r="K170" s="155">
        <v>0</v>
      </c>
      <c r="L170" s="143"/>
      <c r="M170" s="143"/>
      <c r="N170" s="143"/>
    </row>
    <row r="171" spans="1:14" x14ac:dyDescent="0.25">
      <c r="A171" s="146"/>
      <c r="B171" s="146"/>
      <c r="C171" s="146"/>
      <c r="D171" s="146"/>
      <c r="E171" s="146" t="s">
        <v>57</v>
      </c>
      <c r="F171" s="154" t="s">
        <v>58</v>
      </c>
      <c r="G171" s="162">
        <v>0</v>
      </c>
      <c r="H171" s="162">
        <v>16590.351051828256</v>
      </c>
      <c r="I171" s="162">
        <v>16590.351051828256</v>
      </c>
      <c r="J171" s="145">
        <v>16590.351051828256</v>
      </c>
      <c r="K171" s="155">
        <v>16590.351051828256</v>
      </c>
      <c r="L171" s="143"/>
      <c r="M171" s="143"/>
      <c r="N171" s="143"/>
    </row>
    <row r="172" spans="1:14" x14ac:dyDescent="0.25">
      <c r="A172" s="146"/>
      <c r="B172" s="146"/>
      <c r="C172" s="146"/>
      <c r="D172" s="146"/>
      <c r="E172" s="146" t="s">
        <v>64</v>
      </c>
      <c r="F172" s="154" t="s">
        <v>65</v>
      </c>
      <c r="G172" s="162">
        <v>0</v>
      </c>
      <c r="H172" s="162">
        <v>663.61404207313024</v>
      </c>
      <c r="I172" s="162">
        <v>663.61404207313024</v>
      </c>
      <c r="J172" s="145">
        <v>663.61404207313024</v>
      </c>
      <c r="K172" s="155">
        <v>663.61404207313024</v>
      </c>
      <c r="L172" s="143"/>
      <c r="M172" s="143"/>
      <c r="N172" s="143"/>
    </row>
    <row r="173" spans="1:14" x14ac:dyDescent="0.25">
      <c r="A173" s="146"/>
      <c r="B173" s="146"/>
      <c r="C173" s="146">
        <v>424</v>
      </c>
      <c r="D173" s="146"/>
      <c r="E173" s="146"/>
      <c r="F173" s="154" t="s">
        <v>130</v>
      </c>
      <c r="G173" s="160">
        <f>(SUM(G174))</f>
        <v>3022.7619616431084</v>
      </c>
      <c r="H173" s="160">
        <f>(SUM(H174))</f>
        <v>9556.0422058530748</v>
      </c>
      <c r="I173" s="160">
        <f>(SUM(I174))</f>
        <v>9556.0422058530748</v>
      </c>
      <c r="J173" s="145">
        <v>9556.0422058530748</v>
      </c>
      <c r="K173" s="155">
        <v>9556.0422058530748</v>
      </c>
      <c r="L173" s="143"/>
      <c r="M173" s="143"/>
      <c r="N173" s="143"/>
    </row>
    <row r="174" spans="1:14" x14ac:dyDescent="0.25">
      <c r="A174" s="146"/>
      <c r="B174" s="146"/>
      <c r="C174" s="146"/>
      <c r="D174" s="146">
        <v>4241</v>
      </c>
      <c r="E174" s="146"/>
      <c r="F174" s="154" t="s">
        <v>131</v>
      </c>
      <c r="G174" s="160">
        <f>(SUM(G175:G177))</f>
        <v>3022.7619616431084</v>
      </c>
      <c r="H174" s="160">
        <f>(SUM(H175:H177))</f>
        <v>9556.0422058530748</v>
      </c>
      <c r="I174" s="160">
        <f>(SUM(I175:I177))</f>
        <v>9556.0422058530748</v>
      </c>
      <c r="J174" s="145">
        <v>9556.0422058530748</v>
      </c>
      <c r="K174" s="155">
        <v>9556.0422058530748</v>
      </c>
      <c r="L174" s="143"/>
      <c r="M174" s="143"/>
      <c r="N174" s="143"/>
    </row>
    <row r="175" spans="1:14" x14ac:dyDescent="0.25">
      <c r="A175" s="146"/>
      <c r="B175" s="146"/>
      <c r="C175" s="146"/>
      <c r="D175" s="146"/>
      <c r="E175" s="146" t="s">
        <v>57</v>
      </c>
      <c r="F175" s="154" t="s">
        <v>114</v>
      </c>
      <c r="G175" s="162">
        <v>2730.771783130931</v>
      </c>
      <c r="H175" s="162">
        <v>7963.3685048775624</v>
      </c>
      <c r="I175" s="162">
        <v>7963.3685048775624</v>
      </c>
      <c r="J175" s="145">
        <v>7963.3685048775624</v>
      </c>
      <c r="K175" s="155">
        <v>7963.3685048775624</v>
      </c>
      <c r="L175" s="143"/>
      <c r="M175" s="143"/>
      <c r="N175" s="143"/>
    </row>
    <row r="176" spans="1:14" x14ac:dyDescent="0.25">
      <c r="A176" s="146"/>
      <c r="B176" s="146"/>
      <c r="C176" s="146"/>
      <c r="D176" s="146"/>
      <c r="E176" s="146" t="s">
        <v>64</v>
      </c>
      <c r="F176" s="154" t="s">
        <v>65</v>
      </c>
      <c r="G176" s="162">
        <v>79.633685048775632</v>
      </c>
      <c r="H176" s="162">
        <v>530.89123365850423</v>
      </c>
      <c r="I176" s="162">
        <v>530.89123365850423</v>
      </c>
      <c r="J176" s="145">
        <v>530.89123365850423</v>
      </c>
      <c r="K176" s="155">
        <v>530.89123365850423</v>
      </c>
      <c r="L176" s="143"/>
      <c r="M176" s="143"/>
      <c r="N176" s="143"/>
    </row>
    <row r="177" spans="1:14" x14ac:dyDescent="0.25">
      <c r="A177" s="146"/>
      <c r="B177" s="146"/>
      <c r="C177" s="146"/>
      <c r="D177" s="146"/>
      <c r="E177" s="146" t="s">
        <v>68</v>
      </c>
      <c r="F177" s="154" t="s">
        <v>69</v>
      </c>
      <c r="G177" s="162">
        <v>212.35649346340168</v>
      </c>
      <c r="H177" s="162">
        <v>1061.7824673170085</v>
      </c>
      <c r="I177" s="162">
        <v>1061.7824673170085</v>
      </c>
      <c r="J177" s="145">
        <v>1061.7824673170085</v>
      </c>
      <c r="K177" s="155">
        <v>1061.7824673170085</v>
      </c>
      <c r="L177" s="143"/>
      <c r="M177" s="143"/>
      <c r="N177" s="143"/>
    </row>
    <row r="178" spans="1:14" x14ac:dyDescent="0.25">
      <c r="A178" s="146"/>
      <c r="B178" s="146">
        <v>45</v>
      </c>
      <c r="C178" s="146"/>
      <c r="D178" s="146"/>
      <c r="E178" s="146"/>
      <c r="F178" s="154" t="s">
        <v>133</v>
      </c>
      <c r="G178" s="162">
        <v>0</v>
      </c>
      <c r="H178" s="160">
        <f>(SUM(H179))</f>
        <v>459234.18939544761</v>
      </c>
      <c r="I178" s="160">
        <f>(SUM(I179))</f>
        <v>71098.148516822606</v>
      </c>
      <c r="J178" s="145">
        <v>71098.148516822606</v>
      </c>
      <c r="K178" s="155">
        <v>71098.148516822606</v>
      </c>
      <c r="L178" s="143"/>
      <c r="M178" s="143"/>
      <c r="N178" s="143"/>
    </row>
    <row r="179" spans="1:14" x14ac:dyDescent="0.25">
      <c r="A179" s="146"/>
      <c r="B179" s="146"/>
      <c r="C179" s="146">
        <v>451</v>
      </c>
      <c r="D179" s="146"/>
      <c r="E179" s="146"/>
      <c r="F179" s="154" t="s">
        <v>134</v>
      </c>
      <c r="G179" s="162">
        <v>0</v>
      </c>
      <c r="H179" s="160">
        <f>(SUM(H180))</f>
        <v>459234.18939544761</v>
      </c>
      <c r="I179" s="160">
        <f>(SUM(I180))</f>
        <v>71098.148516822606</v>
      </c>
      <c r="J179" s="145">
        <v>71098.148516822606</v>
      </c>
      <c r="K179" s="155">
        <v>71098.148516822606</v>
      </c>
      <c r="L179" s="143"/>
      <c r="M179" s="143"/>
      <c r="N179" s="143"/>
    </row>
    <row r="180" spans="1:14" x14ac:dyDescent="0.25">
      <c r="A180" s="146"/>
      <c r="B180" s="146"/>
      <c r="C180" s="146"/>
      <c r="D180" s="146">
        <v>4511</v>
      </c>
      <c r="E180" s="146"/>
      <c r="F180" s="154" t="s">
        <v>135</v>
      </c>
      <c r="G180" s="162">
        <v>0</v>
      </c>
      <c r="H180" s="160">
        <f>(SUM(H181:H183))</f>
        <v>459234.18939544761</v>
      </c>
      <c r="I180" s="160">
        <f>(SUM(I181:I183))</f>
        <v>71098.148516822606</v>
      </c>
      <c r="J180" s="145">
        <v>71098.148516822606</v>
      </c>
      <c r="K180" s="155">
        <v>71098.148516822606</v>
      </c>
      <c r="L180" s="143"/>
      <c r="M180" s="143"/>
      <c r="N180" s="143"/>
    </row>
    <row r="181" spans="1:14" x14ac:dyDescent="0.25">
      <c r="A181" s="146"/>
      <c r="B181" s="146"/>
      <c r="C181" s="146"/>
      <c r="D181" s="146"/>
      <c r="E181" s="156" t="s">
        <v>64</v>
      </c>
      <c r="F181" s="154" t="s">
        <v>65</v>
      </c>
      <c r="G181" s="162">
        <v>0</v>
      </c>
      <c r="H181" s="162">
        <v>398.16842524387812</v>
      </c>
      <c r="I181" s="162">
        <v>398.16842524387812</v>
      </c>
      <c r="J181" s="145">
        <v>398.16842524387812</v>
      </c>
      <c r="K181" s="155">
        <v>398.16842524387812</v>
      </c>
      <c r="L181" s="143"/>
      <c r="M181" s="143"/>
      <c r="N181" s="143"/>
    </row>
    <row r="182" spans="1:14" x14ac:dyDescent="0.25">
      <c r="A182" s="146"/>
      <c r="B182" s="146"/>
      <c r="C182" s="146"/>
      <c r="D182" s="146"/>
      <c r="E182" s="146" t="s">
        <v>57</v>
      </c>
      <c r="F182" s="154" t="s">
        <v>58</v>
      </c>
      <c r="G182" s="162">
        <v>0</v>
      </c>
      <c r="H182" s="162">
        <v>153573.56161656379</v>
      </c>
      <c r="I182" s="162">
        <v>66361.404207313026</v>
      </c>
      <c r="J182" s="145">
        <v>66361.404207313026</v>
      </c>
      <c r="K182" s="155">
        <v>66361.404207313026</v>
      </c>
      <c r="L182" s="143"/>
      <c r="M182" s="143"/>
      <c r="N182" s="143"/>
    </row>
    <row r="183" spans="1:14" x14ac:dyDescent="0.25">
      <c r="A183" s="146"/>
      <c r="B183" s="146"/>
      <c r="C183" s="146"/>
      <c r="D183" s="146"/>
      <c r="E183" s="146" t="s">
        <v>76</v>
      </c>
      <c r="F183" s="154" t="s">
        <v>20</v>
      </c>
      <c r="G183" s="162">
        <v>0</v>
      </c>
      <c r="H183" s="162">
        <v>305262.45935363992</v>
      </c>
      <c r="I183" s="162">
        <v>4338.5758842657106</v>
      </c>
      <c r="J183" s="145">
        <v>4338.5758842657106</v>
      </c>
      <c r="K183" s="155">
        <v>4338.5758842657106</v>
      </c>
      <c r="L183" s="143"/>
      <c r="M183" s="143"/>
      <c r="N183" s="143"/>
    </row>
    <row r="184" spans="1:14" x14ac:dyDescent="0.25">
      <c r="A184" s="146"/>
      <c r="B184" s="146"/>
      <c r="C184" s="146" t="s">
        <v>52</v>
      </c>
      <c r="D184" s="146"/>
      <c r="E184" s="48" t="s">
        <v>52</v>
      </c>
      <c r="F184" s="48" t="s">
        <v>52</v>
      </c>
      <c r="G184" s="147">
        <v>0</v>
      </c>
      <c r="H184" s="145">
        <v>0</v>
      </c>
      <c r="I184" s="145">
        <v>0</v>
      </c>
      <c r="J184" s="145">
        <v>0</v>
      </c>
      <c r="K184" s="155">
        <v>0</v>
      </c>
      <c r="L184" s="143"/>
      <c r="M184" s="143"/>
      <c r="N184" s="143"/>
    </row>
  </sheetData>
  <mergeCells count="5">
    <mergeCell ref="A7:N7"/>
    <mergeCell ref="A40:N40"/>
    <mergeCell ref="A1:N1"/>
    <mergeCell ref="A3:N3"/>
    <mergeCell ref="A5:N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0"/>
  <sheetViews>
    <sheetView topLeftCell="A7" workbookViewId="0">
      <selection activeCell="C15" sqref="C15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68" t="s">
        <v>51</v>
      </c>
      <c r="B1" s="168"/>
      <c r="C1" s="168"/>
      <c r="D1" s="168"/>
      <c r="E1" s="168"/>
      <c r="F1" s="168"/>
    </row>
    <row r="2" spans="1:6" ht="18" customHeight="1" x14ac:dyDescent="0.25">
      <c r="A2" s="5">
        <v>7.5345000000000004</v>
      </c>
      <c r="B2" s="5"/>
      <c r="C2" s="5"/>
      <c r="D2" s="5"/>
      <c r="E2" s="5"/>
      <c r="F2" s="5"/>
    </row>
    <row r="3" spans="1:6" ht="15.75" x14ac:dyDescent="0.25">
      <c r="A3" s="168" t="s">
        <v>30</v>
      </c>
      <c r="B3" s="168"/>
      <c r="C3" s="168"/>
      <c r="D3" s="168"/>
      <c r="E3" s="170"/>
      <c r="F3" s="170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168" t="s">
        <v>15</v>
      </c>
      <c r="B5" s="169"/>
      <c r="C5" s="169"/>
      <c r="D5" s="169"/>
      <c r="E5" s="169"/>
      <c r="F5" s="169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168" t="s">
        <v>26</v>
      </c>
      <c r="B7" s="189"/>
      <c r="C7" s="189"/>
      <c r="D7" s="189"/>
      <c r="E7" s="189"/>
      <c r="F7" s="189"/>
    </row>
    <row r="8" spans="1:6" ht="18" x14ac:dyDescent="0.25">
      <c r="A8" s="5"/>
      <c r="B8" s="5"/>
      <c r="C8" s="5"/>
      <c r="D8" s="5"/>
      <c r="E8" s="6"/>
      <c r="F8" s="6"/>
    </row>
    <row r="9" spans="1:6" ht="25.5" x14ac:dyDescent="0.25">
      <c r="A9" s="26" t="s">
        <v>27</v>
      </c>
      <c r="B9" s="25" t="s">
        <v>12</v>
      </c>
      <c r="C9" s="26" t="s">
        <v>13</v>
      </c>
      <c r="D9" s="26" t="s">
        <v>41</v>
      </c>
      <c r="E9" s="26" t="s">
        <v>42</v>
      </c>
      <c r="F9" s="26" t="s">
        <v>43</v>
      </c>
    </row>
    <row r="10" spans="1:6" ht="15.75" customHeight="1" x14ac:dyDescent="0.25">
      <c r="A10" s="13" t="s">
        <v>28</v>
      </c>
      <c r="B10" s="10">
        <v>562964.36392594059</v>
      </c>
      <c r="C10" s="49">
        <v>1132953</v>
      </c>
      <c r="D10" s="11">
        <v>692487.35815249849</v>
      </c>
      <c r="E10" s="11">
        <v>692487.35815249849</v>
      </c>
      <c r="F10" s="11">
        <v>692487.35815249849</v>
      </c>
    </row>
    <row r="11" spans="1:6" ht="15.75" customHeight="1" x14ac:dyDescent="0.25">
      <c r="A11" s="13" t="s">
        <v>138</v>
      </c>
      <c r="B11" s="10">
        <v>562964.36392594059</v>
      </c>
      <c r="C11" s="49">
        <v>1132953</v>
      </c>
      <c r="D11" s="11">
        <v>692487.35815249849</v>
      </c>
      <c r="E11" s="11">
        <v>692487.35815249849</v>
      </c>
      <c r="F11" s="11">
        <v>692487.35815249849</v>
      </c>
    </row>
    <row r="12" spans="1:6" x14ac:dyDescent="0.25">
      <c r="A12" s="20" t="s">
        <v>139</v>
      </c>
      <c r="B12" s="10">
        <v>471205.2558232132</v>
      </c>
      <c r="C12" s="49">
        <v>501376.33552325965</v>
      </c>
      <c r="D12" s="11">
        <v>503597.71716769523</v>
      </c>
      <c r="E12" s="11">
        <v>503597.71716769523</v>
      </c>
      <c r="F12" s="11">
        <v>503597.71716769523</v>
      </c>
    </row>
    <row r="13" spans="1:6" x14ac:dyDescent="0.25">
      <c r="A13" s="19" t="s">
        <v>140</v>
      </c>
      <c r="B13" s="10">
        <v>471205.2558232132</v>
      </c>
      <c r="C13" s="49">
        <v>501376.33552325965</v>
      </c>
      <c r="D13" s="11">
        <v>503597.71716769523</v>
      </c>
      <c r="E13" s="11">
        <v>503597.71716769523</v>
      </c>
      <c r="F13" s="11">
        <v>503597.71716769523</v>
      </c>
    </row>
    <row r="14" spans="1:6" x14ac:dyDescent="0.25">
      <c r="A14" s="18" t="s">
        <v>141</v>
      </c>
      <c r="B14" s="10">
        <v>39438.184351980883</v>
      </c>
      <c r="C14" s="49">
        <v>572476.2094365916</v>
      </c>
      <c r="D14" s="11">
        <v>113702.17001791757</v>
      </c>
      <c r="E14" s="11">
        <v>113702.17001791757</v>
      </c>
      <c r="F14" s="11">
        <v>113702.17001791757</v>
      </c>
    </row>
    <row r="15" spans="1:6" x14ac:dyDescent="0.25">
      <c r="A15" s="21" t="s">
        <v>286</v>
      </c>
      <c r="B15" s="10">
        <v>39438.184351980883</v>
      </c>
      <c r="C15" s="49">
        <v>572476.2094365916</v>
      </c>
      <c r="D15" s="11">
        <v>113702.17001791757</v>
      </c>
      <c r="E15" s="11">
        <v>113702.17001791757</v>
      </c>
      <c r="F15" s="11">
        <v>113702.17001791757</v>
      </c>
    </row>
    <row r="16" spans="1:6" x14ac:dyDescent="0.25">
      <c r="A16" s="18" t="s">
        <v>287</v>
      </c>
      <c r="B16" s="10">
        <v>0</v>
      </c>
      <c r="C16" s="49">
        <v>0</v>
      </c>
      <c r="D16" s="11">
        <v>0</v>
      </c>
      <c r="E16" s="11">
        <v>0</v>
      </c>
      <c r="F16" s="11">
        <v>0</v>
      </c>
    </row>
    <row r="17" spans="1:6" x14ac:dyDescent="0.25">
      <c r="A17" s="18" t="s">
        <v>288</v>
      </c>
      <c r="B17" s="10">
        <v>0</v>
      </c>
      <c r="C17" s="49">
        <v>0</v>
      </c>
      <c r="D17" s="11">
        <v>0</v>
      </c>
      <c r="E17" s="11">
        <v>0</v>
      </c>
      <c r="F17" s="11">
        <v>0</v>
      </c>
    </row>
    <row r="18" spans="1:6" ht="25.5" x14ac:dyDescent="0.25">
      <c r="A18" s="18" t="s">
        <v>289</v>
      </c>
      <c r="B18" s="10">
        <v>52320.923750746566</v>
      </c>
      <c r="C18" s="49">
        <v>59101.068418607734</v>
      </c>
      <c r="D18" s="11">
        <v>75187.470966885652</v>
      </c>
      <c r="E18" s="11">
        <v>75187.470966885652</v>
      </c>
      <c r="F18" s="11">
        <v>75187.470966885652</v>
      </c>
    </row>
    <row r="19" spans="1:6" ht="25.5" x14ac:dyDescent="0.25">
      <c r="A19" s="21" t="s">
        <v>290</v>
      </c>
      <c r="B19" s="10">
        <v>52320.923750746566</v>
      </c>
      <c r="C19" s="49">
        <v>59101.068418607734</v>
      </c>
      <c r="D19" s="11">
        <v>75187.470966885652</v>
      </c>
      <c r="E19" s="11">
        <v>75187.470966885652</v>
      </c>
      <c r="F19" s="11">
        <v>75187.470966885652</v>
      </c>
    </row>
    <row r="20" spans="1:6" x14ac:dyDescent="0.25">
      <c r="A20" s="139" t="s">
        <v>52</v>
      </c>
      <c r="B20" s="140"/>
      <c r="C20" s="140"/>
      <c r="D20" s="140"/>
      <c r="E20" s="140"/>
      <c r="F20" s="141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>
      <selection activeCell="F12" sqref="F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68" t="s">
        <v>51</v>
      </c>
      <c r="B1" s="168"/>
      <c r="C1" s="168"/>
      <c r="D1" s="168"/>
      <c r="E1" s="168"/>
      <c r="F1" s="168"/>
      <c r="G1" s="168"/>
      <c r="H1" s="168"/>
      <c r="I1" s="168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68" t="s">
        <v>30</v>
      </c>
      <c r="B3" s="168"/>
      <c r="C3" s="168"/>
      <c r="D3" s="168"/>
      <c r="E3" s="168"/>
      <c r="F3" s="168"/>
      <c r="G3" s="168"/>
      <c r="H3" s="170"/>
      <c r="I3" s="170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168" t="s">
        <v>29</v>
      </c>
      <c r="B5" s="169"/>
      <c r="C5" s="169"/>
      <c r="D5" s="169"/>
      <c r="E5" s="169"/>
      <c r="F5" s="169"/>
      <c r="G5" s="169"/>
      <c r="H5" s="169"/>
      <c r="I5" s="169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6" t="s">
        <v>16</v>
      </c>
      <c r="B7" s="25" t="s">
        <v>17</v>
      </c>
      <c r="C7" s="25" t="s">
        <v>18</v>
      </c>
      <c r="D7" s="25" t="s">
        <v>48</v>
      </c>
      <c r="E7" s="25" t="s">
        <v>12</v>
      </c>
      <c r="F7" s="26" t="s">
        <v>13</v>
      </c>
      <c r="G7" s="26" t="s">
        <v>41</v>
      </c>
      <c r="H7" s="26" t="s">
        <v>42</v>
      </c>
      <c r="I7" s="26" t="s">
        <v>43</v>
      </c>
    </row>
    <row r="8" spans="1:9" x14ac:dyDescent="0.25">
      <c r="A8" s="13" t="s">
        <v>52</v>
      </c>
      <c r="B8" s="13"/>
      <c r="C8" s="13"/>
      <c r="D8" s="13" t="s">
        <v>52</v>
      </c>
      <c r="E8" s="10"/>
      <c r="F8" s="11"/>
      <c r="G8" s="11"/>
      <c r="H8" s="11"/>
      <c r="I8" s="11"/>
    </row>
    <row r="9" spans="1:9" x14ac:dyDescent="0.25">
      <c r="A9" s="13"/>
      <c r="B9" s="18" t="s">
        <v>52</v>
      </c>
      <c r="C9" s="18"/>
      <c r="D9" s="18" t="s">
        <v>52</v>
      </c>
      <c r="E9" s="10"/>
      <c r="F9" s="11"/>
      <c r="G9" s="11"/>
      <c r="H9" s="11"/>
      <c r="I9" s="11"/>
    </row>
    <row r="10" spans="1:9" x14ac:dyDescent="0.25">
      <c r="A10" s="14"/>
      <c r="B10" s="14"/>
      <c r="C10" s="15" t="s">
        <v>52</v>
      </c>
      <c r="D10" s="20" t="s">
        <v>52</v>
      </c>
      <c r="E10" s="10"/>
      <c r="F10" s="11"/>
      <c r="G10" s="11"/>
      <c r="H10" s="11"/>
      <c r="I10" s="11"/>
    </row>
    <row r="11" spans="1:9" x14ac:dyDescent="0.25">
      <c r="A11" s="16" t="s">
        <v>52</v>
      </c>
      <c r="B11" s="17"/>
      <c r="C11" s="17"/>
      <c r="D11" s="31" t="s">
        <v>52</v>
      </c>
      <c r="E11" s="10"/>
      <c r="F11" s="11"/>
      <c r="G11" s="11"/>
      <c r="H11" s="11"/>
      <c r="I11" s="11"/>
    </row>
    <row r="12" spans="1:9" x14ac:dyDescent="0.25">
      <c r="A12" s="18"/>
      <c r="B12" s="18" t="s">
        <v>52</v>
      </c>
      <c r="C12" s="18"/>
      <c r="D12" s="32" t="s">
        <v>52</v>
      </c>
      <c r="E12" s="10"/>
      <c r="F12" s="11"/>
      <c r="G12" s="11"/>
      <c r="H12" s="11"/>
      <c r="I12" s="12"/>
    </row>
    <row r="13" spans="1:9" x14ac:dyDescent="0.25">
      <c r="A13" s="18"/>
      <c r="B13" s="18"/>
      <c r="C13" s="15" t="s">
        <v>52</v>
      </c>
      <c r="D13" s="15" t="s">
        <v>52</v>
      </c>
      <c r="E13" s="10"/>
      <c r="F13" s="11"/>
      <c r="G13" s="11"/>
      <c r="H13" s="11"/>
      <c r="I13" s="12"/>
    </row>
    <row r="14" spans="1:9" x14ac:dyDescent="0.25">
      <c r="A14" s="18"/>
      <c r="B14" s="18"/>
      <c r="C14" s="15" t="s">
        <v>52</v>
      </c>
      <c r="D14" s="15" t="s">
        <v>52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30"/>
  <sheetViews>
    <sheetView tabSelected="1" workbookViewId="0">
      <selection activeCell="M32" sqref="M32"/>
    </sheetView>
  </sheetViews>
  <sheetFormatPr defaultColWidth="11.42578125" defaultRowHeight="12.75" x14ac:dyDescent="0.2"/>
  <cols>
    <col min="1" max="1" width="8" style="136" customWidth="1"/>
    <col min="2" max="2" width="34.28515625" style="137" customWidth="1"/>
    <col min="3" max="3" width="14.7109375" style="138" customWidth="1"/>
    <col min="4" max="4" width="14.85546875" style="138" customWidth="1"/>
    <col min="5" max="5" width="12.7109375" style="138" customWidth="1"/>
    <col min="6" max="7" width="11.7109375" style="138" customWidth="1"/>
    <col min="8" max="9" width="10.7109375" style="138" customWidth="1"/>
    <col min="10" max="11" width="9.7109375" style="138" customWidth="1"/>
    <col min="12" max="253" width="11.42578125" style="29"/>
    <col min="254" max="254" width="8" style="29" customWidth="1"/>
    <col min="255" max="255" width="34.28515625" style="29" customWidth="1"/>
    <col min="256" max="257" width="14.7109375" style="29" customWidth="1"/>
    <col min="258" max="259" width="14.85546875" style="29" customWidth="1"/>
    <col min="260" max="261" width="12.7109375" style="29" customWidth="1"/>
    <col min="262" max="263" width="11.7109375" style="29" customWidth="1"/>
    <col min="264" max="265" width="10.7109375" style="29" customWidth="1"/>
    <col min="266" max="267" width="9.7109375" style="29" customWidth="1"/>
    <col min="268" max="509" width="11.42578125" style="29"/>
    <col min="510" max="510" width="8" style="29" customWidth="1"/>
    <col min="511" max="511" width="34.28515625" style="29" customWidth="1"/>
    <col min="512" max="513" width="14.7109375" style="29" customWidth="1"/>
    <col min="514" max="515" width="14.85546875" style="29" customWidth="1"/>
    <col min="516" max="517" width="12.7109375" style="29" customWidth="1"/>
    <col min="518" max="519" width="11.7109375" style="29" customWidth="1"/>
    <col min="520" max="521" width="10.7109375" style="29" customWidth="1"/>
    <col min="522" max="523" width="9.7109375" style="29" customWidth="1"/>
    <col min="524" max="765" width="11.42578125" style="29"/>
    <col min="766" max="766" width="8" style="29" customWidth="1"/>
    <col min="767" max="767" width="34.28515625" style="29" customWidth="1"/>
    <col min="768" max="769" width="14.7109375" style="29" customWidth="1"/>
    <col min="770" max="771" width="14.85546875" style="29" customWidth="1"/>
    <col min="772" max="773" width="12.7109375" style="29" customWidth="1"/>
    <col min="774" max="775" width="11.7109375" style="29" customWidth="1"/>
    <col min="776" max="777" width="10.7109375" style="29" customWidth="1"/>
    <col min="778" max="779" width="9.7109375" style="29" customWidth="1"/>
    <col min="780" max="1021" width="11.42578125" style="29"/>
    <col min="1022" max="1022" width="8" style="29" customWidth="1"/>
    <col min="1023" max="1023" width="34.28515625" style="29" customWidth="1"/>
    <col min="1024" max="1025" width="14.7109375" style="29" customWidth="1"/>
    <col min="1026" max="1027" width="14.85546875" style="29" customWidth="1"/>
    <col min="1028" max="1029" width="12.7109375" style="29" customWidth="1"/>
    <col min="1030" max="1031" width="11.7109375" style="29" customWidth="1"/>
    <col min="1032" max="1033" width="10.7109375" style="29" customWidth="1"/>
    <col min="1034" max="1035" width="9.7109375" style="29" customWidth="1"/>
    <col min="1036" max="1277" width="11.42578125" style="29"/>
    <col min="1278" max="1278" width="8" style="29" customWidth="1"/>
    <col min="1279" max="1279" width="34.28515625" style="29" customWidth="1"/>
    <col min="1280" max="1281" width="14.7109375" style="29" customWidth="1"/>
    <col min="1282" max="1283" width="14.85546875" style="29" customWidth="1"/>
    <col min="1284" max="1285" width="12.7109375" style="29" customWidth="1"/>
    <col min="1286" max="1287" width="11.7109375" style="29" customWidth="1"/>
    <col min="1288" max="1289" width="10.7109375" style="29" customWidth="1"/>
    <col min="1290" max="1291" width="9.7109375" style="29" customWidth="1"/>
    <col min="1292" max="1533" width="11.42578125" style="29"/>
    <col min="1534" max="1534" width="8" style="29" customWidth="1"/>
    <col min="1535" max="1535" width="34.28515625" style="29" customWidth="1"/>
    <col min="1536" max="1537" width="14.7109375" style="29" customWidth="1"/>
    <col min="1538" max="1539" width="14.85546875" style="29" customWidth="1"/>
    <col min="1540" max="1541" width="12.7109375" style="29" customWidth="1"/>
    <col min="1542" max="1543" width="11.7109375" style="29" customWidth="1"/>
    <col min="1544" max="1545" width="10.7109375" style="29" customWidth="1"/>
    <col min="1546" max="1547" width="9.7109375" style="29" customWidth="1"/>
    <col min="1548" max="1789" width="11.42578125" style="29"/>
    <col min="1790" max="1790" width="8" style="29" customWidth="1"/>
    <col min="1791" max="1791" width="34.28515625" style="29" customWidth="1"/>
    <col min="1792" max="1793" width="14.7109375" style="29" customWidth="1"/>
    <col min="1794" max="1795" width="14.85546875" style="29" customWidth="1"/>
    <col min="1796" max="1797" width="12.7109375" style="29" customWidth="1"/>
    <col min="1798" max="1799" width="11.7109375" style="29" customWidth="1"/>
    <col min="1800" max="1801" width="10.7109375" style="29" customWidth="1"/>
    <col min="1802" max="1803" width="9.7109375" style="29" customWidth="1"/>
    <col min="1804" max="2045" width="11.42578125" style="29"/>
    <col min="2046" max="2046" width="8" style="29" customWidth="1"/>
    <col min="2047" max="2047" width="34.28515625" style="29" customWidth="1"/>
    <col min="2048" max="2049" width="14.7109375" style="29" customWidth="1"/>
    <col min="2050" max="2051" width="14.85546875" style="29" customWidth="1"/>
    <col min="2052" max="2053" width="12.7109375" style="29" customWidth="1"/>
    <col min="2054" max="2055" width="11.7109375" style="29" customWidth="1"/>
    <col min="2056" max="2057" width="10.7109375" style="29" customWidth="1"/>
    <col min="2058" max="2059" width="9.7109375" style="29" customWidth="1"/>
    <col min="2060" max="2301" width="11.42578125" style="29"/>
    <col min="2302" max="2302" width="8" style="29" customWidth="1"/>
    <col min="2303" max="2303" width="34.28515625" style="29" customWidth="1"/>
    <col min="2304" max="2305" width="14.7109375" style="29" customWidth="1"/>
    <col min="2306" max="2307" width="14.85546875" style="29" customWidth="1"/>
    <col min="2308" max="2309" width="12.7109375" style="29" customWidth="1"/>
    <col min="2310" max="2311" width="11.7109375" style="29" customWidth="1"/>
    <col min="2312" max="2313" width="10.7109375" style="29" customWidth="1"/>
    <col min="2314" max="2315" width="9.7109375" style="29" customWidth="1"/>
    <col min="2316" max="2557" width="11.42578125" style="29"/>
    <col min="2558" max="2558" width="8" style="29" customWidth="1"/>
    <col min="2559" max="2559" width="34.28515625" style="29" customWidth="1"/>
    <col min="2560" max="2561" width="14.7109375" style="29" customWidth="1"/>
    <col min="2562" max="2563" width="14.85546875" style="29" customWidth="1"/>
    <col min="2564" max="2565" width="12.7109375" style="29" customWidth="1"/>
    <col min="2566" max="2567" width="11.7109375" style="29" customWidth="1"/>
    <col min="2568" max="2569" width="10.7109375" style="29" customWidth="1"/>
    <col min="2570" max="2571" width="9.7109375" style="29" customWidth="1"/>
    <col min="2572" max="2813" width="11.42578125" style="29"/>
    <col min="2814" max="2814" width="8" style="29" customWidth="1"/>
    <col min="2815" max="2815" width="34.28515625" style="29" customWidth="1"/>
    <col min="2816" max="2817" width="14.7109375" style="29" customWidth="1"/>
    <col min="2818" max="2819" width="14.85546875" style="29" customWidth="1"/>
    <col min="2820" max="2821" width="12.7109375" style="29" customWidth="1"/>
    <col min="2822" max="2823" width="11.7109375" style="29" customWidth="1"/>
    <col min="2824" max="2825" width="10.7109375" style="29" customWidth="1"/>
    <col min="2826" max="2827" width="9.7109375" style="29" customWidth="1"/>
    <col min="2828" max="3069" width="11.42578125" style="29"/>
    <col min="3070" max="3070" width="8" style="29" customWidth="1"/>
    <col min="3071" max="3071" width="34.28515625" style="29" customWidth="1"/>
    <col min="3072" max="3073" width="14.7109375" style="29" customWidth="1"/>
    <col min="3074" max="3075" width="14.85546875" style="29" customWidth="1"/>
    <col min="3076" max="3077" width="12.7109375" style="29" customWidth="1"/>
    <col min="3078" max="3079" width="11.7109375" style="29" customWidth="1"/>
    <col min="3080" max="3081" width="10.7109375" style="29" customWidth="1"/>
    <col min="3082" max="3083" width="9.7109375" style="29" customWidth="1"/>
    <col min="3084" max="3325" width="11.42578125" style="29"/>
    <col min="3326" max="3326" width="8" style="29" customWidth="1"/>
    <col min="3327" max="3327" width="34.28515625" style="29" customWidth="1"/>
    <col min="3328" max="3329" width="14.7109375" style="29" customWidth="1"/>
    <col min="3330" max="3331" width="14.85546875" style="29" customWidth="1"/>
    <col min="3332" max="3333" width="12.7109375" style="29" customWidth="1"/>
    <col min="3334" max="3335" width="11.7109375" style="29" customWidth="1"/>
    <col min="3336" max="3337" width="10.7109375" style="29" customWidth="1"/>
    <col min="3338" max="3339" width="9.7109375" style="29" customWidth="1"/>
    <col min="3340" max="3581" width="11.42578125" style="29"/>
    <col min="3582" max="3582" width="8" style="29" customWidth="1"/>
    <col min="3583" max="3583" width="34.28515625" style="29" customWidth="1"/>
    <col min="3584" max="3585" width="14.7109375" style="29" customWidth="1"/>
    <col min="3586" max="3587" width="14.85546875" style="29" customWidth="1"/>
    <col min="3588" max="3589" width="12.7109375" style="29" customWidth="1"/>
    <col min="3590" max="3591" width="11.7109375" style="29" customWidth="1"/>
    <col min="3592" max="3593" width="10.7109375" style="29" customWidth="1"/>
    <col min="3594" max="3595" width="9.7109375" style="29" customWidth="1"/>
    <col min="3596" max="3837" width="11.42578125" style="29"/>
    <col min="3838" max="3838" width="8" style="29" customWidth="1"/>
    <col min="3839" max="3839" width="34.28515625" style="29" customWidth="1"/>
    <col min="3840" max="3841" width="14.7109375" style="29" customWidth="1"/>
    <col min="3842" max="3843" width="14.85546875" style="29" customWidth="1"/>
    <col min="3844" max="3845" width="12.7109375" style="29" customWidth="1"/>
    <col min="3846" max="3847" width="11.7109375" style="29" customWidth="1"/>
    <col min="3848" max="3849" width="10.7109375" style="29" customWidth="1"/>
    <col min="3850" max="3851" width="9.7109375" style="29" customWidth="1"/>
    <col min="3852" max="4093" width="11.42578125" style="29"/>
    <col min="4094" max="4094" width="8" style="29" customWidth="1"/>
    <col min="4095" max="4095" width="34.28515625" style="29" customWidth="1"/>
    <col min="4096" max="4097" width="14.7109375" style="29" customWidth="1"/>
    <col min="4098" max="4099" width="14.85546875" style="29" customWidth="1"/>
    <col min="4100" max="4101" width="12.7109375" style="29" customWidth="1"/>
    <col min="4102" max="4103" width="11.7109375" style="29" customWidth="1"/>
    <col min="4104" max="4105" width="10.7109375" style="29" customWidth="1"/>
    <col min="4106" max="4107" width="9.7109375" style="29" customWidth="1"/>
    <col min="4108" max="4349" width="11.42578125" style="29"/>
    <col min="4350" max="4350" width="8" style="29" customWidth="1"/>
    <col min="4351" max="4351" width="34.28515625" style="29" customWidth="1"/>
    <col min="4352" max="4353" width="14.7109375" style="29" customWidth="1"/>
    <col min="4354" max="4355" width="14.85546875" style="29" customWidth="1"/>
    <col min="4356" max="4357" width="12.7109375" style="29" customWidth="1"/>
    <col min="4358" max="4359" width="11.7109375" style="29" customWidth="1"/>
    <col min="4360" max="4361" width="10.7109375" style="29" customWidth="1"/>
    <col min="4362" max="4363" width="9.7109375" style="29" customWidth="1"/>
    <col min="4364" max="4605" width="11.42578125" style="29"/>
    <col min="4606" max="4606" width="8" style="29" customWidth="1"/>
    <col min="4607" max="4607" width="34.28515625" style="29" customWidth="1"/>
    <col min="4608" max="4609" width="14.7109375" style="29" customWidth="1"/>
    <col min="4610" max="4611" width="14.85546875" style="29" customWidth="1"/>
    <col min="4612" max="4613" width="12.7109375" style="29" customWidth="1"/>
    <col min="4614" max="4615" width="11.7109375" style="29" customWidth="1"/>
    <col min="4616" max="4617" width="10.7109375" style="29" customWidth="1"/>
    <col min="4618" max="4619" width="9.7109375" style="29" customWidth="1"/>
    <col min="4620" max="4861" width="11.42578125" style="29"/>
    <col min="4862" max="4862" width="8" style="29" customWidth="1"/>
    <col min="4863" max="4863" width="34.28515625" style="29" customWidth="1"/>
    <col min="4864" max="4865" width="14.7109375" style="29" customWidth="1"/>
    <col min="4866" max="4867" width="14.85546875" style="29" customWidth="1"/>
    <col min="4868" max="4869" width="12.7109375" style="29" customWidth="1"/>
    <col min="4870" max="4871" width="11.7109375" style="29" customWidth="1"/>
    <col min="4872" max="4873" width="10.7109375" style="29" customWidth="1"/>
    <col min="4874" max="4875" width="9.7109375" style="29" customWidth="1"/>
    <col min="4876" max="5117" width="11.42578125" style="29"/>
    <col min="5118" max="5118" width="8" style="29" customWidth="1"/>
    <col min="5119" max="5119" width="34.28515625" style="29" customWidth="1"/>
    <col min="5120" max="5121" width="14.7109375" style="29" customWidth="1"/>
    <col min="5122" max="5123" width="14.85546875" style="29" customWidth="1"/>
    <col min="5124" max="5125" width="12.7109375" style="29" customWidth="1"/>
    <col min="5126" max="5127" width="11.7109375" style="29" customWidth="1"/>
    <col min="5128" max="5129" width="10.7109375" style="29" customWidth="1"/>
    <col min="5130" max="5131" width="9.7109375" style="29" customWidth="1"/>
    <col min="5132" max="5373" width="11.42578125" style="29"/>
    <col min="5374" max="5374" width="8" style="29" customWidth="1"/>
    <col min="5375" max="5375" width="34.28515625" style="29" customWidth="1"/>
    <col min="5376" max="5377" width="14.7109375" style="29" customWidth="1"/>
    <col min="5378" max="5379" width="14.85546875" style="29" customWidth="1"/>
    <col min="5380" max="5381" width="12.7109375" style="29" customWidth="1"/>
    <col min="5382" max="5383" width="11.7109375" style="29" customWidth="1"/>
    <col min="5384" max="5385" width="10.7109375" style="29" customWidth="1"/>
    <col min="5386" max="5387" width="9.7109375" style="29" customWidth="1"/>
    <col min="5388" max="5629" width="11.42578125" style="29"/>
    <col min="5630" max="5630" width="8" style="29" customWidth="1"/>
    <col min="5631" max="5631" width="34.28515625" style="29" customWidth="1"/>
    <col min="5632" max="5633" width="14.7109375" style="29" customWidth="1"/>
    <col min="5634" max="5635" width="14.85546875" style="29" customWidth="1"/>
    <col min="5636" max="5637" width="12.7109375" style="29" customWidth="1"/>
    <col min="5638" max="5639" width="11.7109375" style="29" customWidth="1"/>
    <col min="5640" max="5641" width="10.7109375" style="29" customWidth="1"/>
    <col min="5642" max="5643" width="9.7109375" style="29" customWidth="1"/>
    <col min="5644" max="5885" width="11.42578125" style="29"/>
    <col min="5886" max="5886" width="8" style="29" customWidth="1"/>
    <col min="5887" max="5887" width="34.28515625" style="29" customWidth="1"/>
    <col min="5888" max="5889" width="14.7109375" style="29" customWidth="1"/>
    <col min="5890" max="5891" width="14.85546875" style="29" customWidth="1"/>
    <col min="5892" max="5893" width="12.7109375" style="29" customWidth="1"/>
    <col min="5894" max="5895" width="11.7109375" style="29" customWidth="1"/>
    <col min="5896" max="5897" width="10.7109375" style="29" customWidth="1"/>
    <col min="5898" max="5899" width="9.7109375" style="29" customWidth="1"/>
    <col min="5900" max="6141" width="11.42578125" style="29"/>
    <col min="6142" max="6142" width="8" style="29" customWidth="1"/>
    <col min="6143" max="6143" width="34.28515625" style="29" customWidth="1"/>
    <col min="6144" max="6145" width="14.7109375" style="29" customWidth="1"/>
    <col min="6146" max="6147" width="14.85546875" style="29" customWidth="1"/>
    <col min="6148" max="6149" width="12.7109375" style="29" customWidth="1"/>
    <col min="6150" max="6151" width="11.7109375" style="29" customWidth="1"/>
    <col min="6152" max="6153" width="10.7109375" style="29" customWidth="1"/>
    <col min="6154" max="6155" width="9.7109375" style="29" customWidth="1"/>
    <col min="6156" max="6397" width="11.42578125" style="29"/>
    <col min="6398" max="6398" width="8" style="29" customWidth="1"/>
    <col min="6399" max="6399" width="34.28515625" style="29" customWidth="1"/>
    <col min="6400" max="6401" width="14.7109375" style="29" customWidth="1"/>
    <col min="6402" max="6403" width="14.85546875" style="29" customWidth="1"/>
    <col min="6404" max="6405" width="12.7109375" style="29" customWidth="1"/>
    <col min="6406" max="6407" width="11.7109375" style="29" customWidth="1"/>
    <col min="6408" max="6409" width="10.7109375" style="29" customWidth="1"/>
    <col min="6410" max="6411" width="9.7109375" style="29" customWidth="1"/>
    <col min="6412" max="6653" width="11.42578125" style="29"/>
    <col min="6654" max="6654" width="8" style="29" customWidth="1"/>
    <col min="6655" max="6655" width="34.28515625" style="29" customWidth="1"/>
    <col min="6656" max="6657" width="14.7109375" style="29" customWidth="1"/>
    <col min="6658" max="6659" width="14.85546875" style="29" customWidth="1"/>
    <col min="6660" max="6661" width="12.7109375" style="29" customWidth="1"/>
    <col min="6662" max="6663" width="11.7109375" style="29" customWidth="1"/>
    <col min="6664" max="6665" width="10.7109375" style="29" customWidth="1"/>
    <col min="6666" max="6667" width="9.7109375" style="29" customWidth="1"/>
    <col min="6668" max="6909" width="11.42578125" style="29"/>
    <col min="6910" max="6910" width="8" style="29" customWidth="1"/>
    <col min="6911" max="6911" width="34.28515625" style="29" customWidth="1"/>
    <col min="6912" max="6913" width="14.7109375" style="29" customWidth="1"/>
    <col min="6914" max="6915" width="14.85546875" style="29" customWidth="1"/>
    <col min="6916" max="6917" width="12.7109375" style="29" customWidth="1"/>
    <col min="6918" max="6919" width="11.7109375" style="29" customWidth="1"/>
    <col min="6920" max="6921" width="10.7109375" style="29" customWidth="1"/>
    <col min="6922" max="6923" width="9.7109375" style="29" customWidth="1"/>
    <col min="6924" max="7165" width="11.42578125" style="29"/>
    <col min="7166" max="7166" width="8" style="29" customWidth="1"/>
    <col min="7167" max="7167" width="34.28515625" style="29" customWidth="1"/>
    <col min="7168" max="7169" width="14.7109375" style="29" customWidth="1"/>
    <col min="7170" max="7171" width="14.85546875" style="29" customWidth="1"/>
    <col min="7172" max="7173" width="12.7109375" style="29" customWidth="1"/>
    <col min="7174" max="7175" width="11.7109375" style="29" customWidth="1"/>
    <col min="7176" max="7177" width="10.7109375" style="29" customWidth="1"/>
    <col min="7178" max="7179" width="9.7109375" style="29" customWidth="1"/>
    <col min="7180" max="7421" width="11.42578125" style="29"/>
    <col min="7422" max="7422" width="8" style="29" customWidth="1"/>
    <col min="7423" max="7423" width="34.28515625" style="29" customWidth="1"/>
    <col min="7424" max="7425" width="14.7109375" style="29" customWidth="1"/>
    <col min="7426" max="7427" width="14.85546875" style="29" customWidth="1"/>
    <col min="7428" max="7429" width="12.7109375" style="29" customWidth="1"/>
    <col min="7430" max="7431" width="11.7109375" style="29" customWidth="1"/>
    <col min="7432" max="7433" width="10.7109375" style="29" customWidth="1"/>
    <col min="7434" max="7435" width="9.7109375" style="29" customWidth="1"/>
    <col min="7436" max="7677" width="11.42578125" style="29"/>
    <col min="7678" max="7678" width="8" style="29" customWidth="1"/>
    <col min="7679" max="7679" width="34.28515625" style="29" customWidth="1"/>
    <col min="7680" max="7681" width="14.7109375" style="29" customWidth="1"/>
    <col min="7682" max="7683" width="14.85546875" style="29" customWidth="1"/>
    <col min="7684" max="7685" width="12.7109375" style="29" customWidth="1"/>
    <col min="7686" max="7687" width="11.7109375" style="29" customWidth="1"/>
    <col min="7688" max="7689" width="10.7109375" style="29" customWidth="1"/>
    <col min="7690" max="7691" width="9.7109375" style="29" customWidth="1"/>
    <col min="7692" max="7933" width="11.42578125" style="29"/>
    <col min="7934" max="7934" width="8" style="29" customWidth="1"/>
    <col min="7935" max="7935" width="34.28515625" style="29" customWidth="1"/>
    <col min="7936" max="7937" width="14.7109375" style="29" customWidth="1"/>
    <col min="7938" max="7939" width="14.85546875" style="29" customWidth="1"/>
    <col min="7940" max="7941" width="12.7109375" style="29" customWidth="1"/>
    <col min="7942" max="7943" width="11.7109375" style="29" customWidth="1"/>
    <col min="7944" max="7945" width="10.7109375" style="29" customWidth="1"/>
    <col min="7946" max="7947" width="9.7109375" style="29" customWidth="1"/>
    <col min="7948" max="8189" width="11.42578125" style="29"/>
    <col min="8190" max="8190" width="8" style="29" customWidth="1"/>
    <col min="8191" max="8191" width="34.28515625" style="29" customWidth="1"/>
    <col min="8192" max="8193" width="14.7109375" style="29" customWidth="1"/>
    <col min="8194" max="8195" width="14.85546875" style="29" customWidth="1"/>
    <col min="8196" max="8197" width="12.7109375" style="29" customWidth="1"/>
    <col min="8198" max="8199" width="11.7109375" style="29" customWidth="1"/>
    <col min="8200" max="8201" width="10.7109375" style="29" customWidth="1"/>
    <col min="8202" max="8203" width="9.7109375" style="29" customWidth="1"/>
    <col min="8204" max="8445" width="11.42578125" style="29"/>
    <col min="8446" max="8446" width="8" style="29" customWidth="1"/>
    <col min="8447" max="8447" width="34.28515625" style="29" customWidth="1"/>
    <col min="8448" max="8449" width="14.7109375" style="29" customWidth="1"/>
    <col min="8450" max="8451" width="14.85546875" style="29" customWidth="1"/>
    <col min="8452" max="8453" width="12.7109375" style="29" customWidth="1"/>
    <col min="8454" max="8455" width="11.7109375" style="29" customWidth="1"/>
    <col min="8456" max="8457" width="10.7109375" style="29" customWidth="1"/>
    <col min="8458" max="8459" width="9.7109375" style="29" customWidth="1"/>
    <col min="8460" max="8701" width="11.42578125" style="29"/>
    <col min="8702" max="8702" width="8" style="29" customWidth="1"/>
    <col min="8703" max="8703" width="34.28515625" style="29" customWidth="1"/>
    <col min="8704" max="8705" width="14.7109375" style="29" customWidth="1"/>
    <col min="8706" max="8707" width="14.85546875" style="29" customWidth="1"/>
    <col min="8708" max="8709" width="12.7109375" style="29" customWidth="1"/>
    <col min="8710" max="8711" width="11.7109375" style="29" customWidth="1"/>
    <col min="8712" max="8713" width="10.7109375" style="29" customWidth="1"/>
    <col min="8714" max="8715" width="9.7109375" style="29" customWidth="1"/>
    <col min="8716" max="8957" width="11.42578125" style="29"/>
    <col min="8958" max="8958" width="8" style="29" customWidth="1"/>
    <col min="8959" max="8959" width="34.28515625" style="29" customWidth="1"/>
    <col min="8960" max="8961" width="14.7109375" style="29" customWidth="1"/>
    <col min="8962" max="8963" width="14.85546875" style="29" customWidth="1"/>
    <col min="8964" max="8965" width="12.7109375" style="29" customWidth="1"/>
    <col min="8966" max="8967" width="11.7109375" style="29" customWidth="1"/>
    <col min="8968" max="8969" width="10.7109375" style="29" customWidth="1"/>
    <col min="8970" max="8971" width="9.7109375" style="29" customWidth="1"/>
    <col min="8972" max="9213" width="11.42578125" style="29"/>
    <col min="9214" max="9214" width="8" style="29" customWidth="1"/>
    <col min="9215" max="9215" width="34.28515625" style="29" customWidth="1"/>
    <col min="9216" max="9217" width="14.7109375" style="29" customWidth="1"/>
    <col min="9218" max="9219" width="14.85546875" style="29" customWidth="1"/>
    <col min="9220" max="9221" width="12.7109375" style="29" customWidth="1"/>
    <col min="9222" max="9223" width="11.7109375" style="29" customWidth="1"/>
    <col min="9224" max="9225" width="10.7109375" style="29" customWidth="1"/>
    <col min="9226" max="9227" width="9.7109375" style="29" customWidth="1"/>
    <col min="9228" max="9469" width="11.42578125" style="29"/>
    <col min="9470" max="9470" width="8" style="29" customWidth="1"/>
    <col min="9471" max="9471" width="34.28515625" style="29" customWidth="1"/>
    <col min="9472" max="9473" width="14.7109375" style="29" customWidth="1"/>
    <col min="9474" max="9475" width="14.85546875" style="29" customWidth="1"/>
    <col min="9476" max="9477" width="12.7109375" style="29" customWidth="1"/>
    <col min="9478" max="9479" width="11.7109375" style="29" customWidth="1"/>
    <col min="9480" max="9481" width="10.7109375" style="29" customWidth="1"/>
    <col min="9482" max="9483" width="9.7109375" style="29" customWidth="1"/>
    <col min="9484" max="9725" width="11.42578125" style="29"/>
    <col min="9726" max="9726" width="8" style="29" customWidth="1"/>
    <col min="9727" max="9727" width="34.28515625" style="29" customWidth="1"/>
    <col min="9728" max="9729" width="14.7109375" style="29" customWidth="1"/>
    <col min="9730" max="9731" width="14.85546875" style="29" customWidth="1"/>
    <col min="9732" max="9733" width="12.7109375" style="29" customWidth="1"/>
    <col min="9734" max="9735" width="11.7109375" style="29" customWidth="1"/>
    <col min="9736" max="9737" width="10.7109375" style="29" customWidth="1"/>
    <col min="9738" max="9739" width="9.7109375" style="29" customWidth="1"/>
    <col min="9740" max="9981" width="11.42578125" style="29"/>
    <col min="9982" max="9982" width="8" style="29" customWidth="1"/>
    <col min="9983" max="9983" width="34.28515625" style="29" customWidth="1"/>
    <col min="9984" max="9985" width="14.7109375" style="29" customWidth="1"/>
    <col min="9986" max="9987" width="14.85546875" style="29" customWidth="1"/>
    <col min="9988" max="9989" width="12.7109375" style="29" customWidth="1"/>
    <col min="9990" max="9991" width="11.7109375" style="29" customWidth="1"/>
    <col min="9992" max="9993" width="10.7109375" style="29" customWidth="1"/>
    <col min="9994" max="9995" width="9.7109375" style="29" customWidth="1"/>
    <col min="9996" max="10237" width="11.42578125" style="29"/>
    <col min="10238" max="10238" width="8" style="29" customWidth="1"/>
    <col min="10239" max="10239" width="34.28515625" style="29" customWidth="1"/>
    <col min="10240" max="10241" width="14.7109375" style="29" customWidth="1"/>
    <col min="10242" max="10243" width="14.85546875" style="29" customWidth="1"/>
    <col min="10244" max="10245" width="12.7109375" style="29" customWidth="1"/>
    <col min="10246" max="10247" width="11.7109375" style="29" customWidth="1"/>
    <col min="10248" max="10249" width="10.7109375" style="29" customWidth="1"/>
    <col min="10250" max="10251" width="9.7109375" style="29" customWidth="1"/>
    <col min="10252" max="10493" width="11.42578125" style="29"/>
    <col min="10494" max="10494" width="8" style="29" customWidth="1"/>
    <col min="10495" max="10495" width="34.28515625" style="29" customWidth="1"/>
    <col min="10496" max="10497" width="14.7109375" style="29" customWidth="1"/>
    <col min="10498" max="10499" width="14.85546875" style="29" customWidth="1"/>
    <col min="10500" max="10501" width="12.7109375" style="29" customWidth="1"/>
    <col min="10502" max="10503" width="11.7109375" style="29" customWidth="1"/>
    <col min="10504" max="10505" width="10.7109375" style="29" customWidth="1"/>
    <col min="10506" max="10507" width="9.7109375" style="29" customWidth="1"/>
    <col min="10508" max="10749" width="11.42578125" style="29"/>
    <col min="10750" max="10750" width="8" style="29" customWidth="1"/>
    <col min="10751" max="10751" width="34.28515625" style="29" customWidth="1"/>
    <col min="10752" max="10753" width="14.7109375" style="29" customWidth="1"/>
    <col min="10754" max="10755" width="14.85546875" style="29" customWidth="1"/>
    <col min="10756" max="10757" width="12.7109375" style="29" customWidth="1"/>
    <col min="10758" max="10759" width="11.7109375" style="29" customWidth="1"/>
    <col min="10760" max="10761" width="10.7109375" style="29" customWidth="1"/>
    <col min="10762" max="10763" width="9.7109375" style="29" customWidth="1"/>
    <col min="10764" max="11005" width="11.42578125" style="29"/>
    <col min="11006" max="11006" width="8" style="29" customWidth="1"/>
    <col min="11007" max="11007" width="34.28515625" style="29" customWidth="1"/>
    <col min="11008" max="11009" width="14.7109375" style="29" customWidth="1"/>
    <col min="11010" max="11011" width="14.85546875" style="29" customWidth="1"/>
    <col min="11012" max="11013" width="12.7109375" style="29" customWidth="1"/>
    <col min="11014" max="11015" width="11.7109375" style="29" customWidth="1"/>
    <col min="11016" max="11017" width="10.7109375" style="29" customWidth="1"/>
    <col min="11018" max="11019" width="9.7109375" style="29" customWidth="1"/>
    <col min="11020" max="11261" width="11.42578125" style="29"/>
    <col min="11262" max="11262" width="8" style="29" customWidth="1"/>
    <col min="11263" max="11263" width="34.28515625" style="29" customWidth="1"/>
    <col min="11264" max="11265" width="14.7109375" style="29" customWidth="1"/>
    <col min="11266" max="11267" width="14.85546875" style="29" customWidth="1"/>
    <col min="11268" max="11269" width="12.7109375" style="29" customWidth="1"/>
    <col min="11270" max="11271" width="11.7109375" style="29" customWidth="1"/>
    <col min="11272" max="11273" width="10.7109375" style="29" customWidth="1"/>
    <col min="11274" max="11275" width="9.7109375" style="29" customWidth="1"/>
    <col min="11276" max="11517" width="11.42578125" style="29"/>
    <col min="11518" max="11518" width="8" style="29" customWidth="1"/>
    <col min="11519" max="11519" width="34.28515625" style="29" customWidth="1"/>
    <col min="11520" max="11521" width="14.7109375" style="29" customWidth="1"/>
    <col min="11522" max="11523" width="14.85546875" style="29" customWidth="1"/>
    <col min="11524" max="11525" width="12.7109375" style="29" customWidth="1"/>
    <col min="11526" max="11527" width="11.7109375" style="29" customWidth="1"/>
    <col min="11528" max="11529" width="10.7109375" style="29" customWidth="1"/>
    <col min="11530" max="11531" width="9.7109375" style="29" customWidth="1"/>
    <col min="11532" max="11773" width="11.42578125" style="29"/>
    <col min="11774" max="11774" width="8" style="29" customWidth="1"/>
    <col min="11775" max="11775" width="34.28515625" style="29" customWidth="1"/>
    <col min="11776" max="11777" width="14.7109375" style="29" customWidth="1"/>
    <col min="11778" max="11779" width="14.85546875" style="29" customWidth="1"/>
    <col min="11780" max="11781" width="12.7109375" style="29" customWidth="1"/>
    <col min="11782" max="11783" width="11.7109375" style="29" customWidth="1"/>
    <col min="11784" max="11785" width="10.7109375" style="29" customWidth="1"/>
    <col min="11786" max="11787" width="9.7109375" style="29" customWidth="1"/>
    <col min="11788" max="12029" width="11.42578125" style="29"/>
    <col min="12030" max="12030" width="8" style="29" customWidth="1"/>
    <col min="12031" max="12031" width="34.28515625" style="29" customWidth="1"/>
    <col min="12032" max="12033" width="14.7109375" style="29" customWidth="1"/>
    <col min="12034" max="12035" width="14.85546875" style="29" customWidth="1"/>
    <col min="12036" max="12037" width="12.7109375" style="29" customWidth="1"/>
    <col min="12038" max="12039" width="11.7109375" style="29" customWidth="1"/>
    <col min="12040" max="12041" width="10.7109375" style="29" customWidth="1"/>
    <col min="12042" max="12043" width="9.7109375" style="29" customWidth="1"/>
    <col min="12044" max="12285" width="11.42578125" style="29"/>
    <col min="12286" max="12286" width="8" style="29" customWidth="1"/>
    <col min="12287" max="12287" width="34.28515625" style="29" customWidth="1"/>
    <col min="12288" max="12289" width="14.7109375" style="29" customWidth="1"/>
    <col min="12290" max="12291" width="14.85546875" style="29" customWidth="1"/>
    <col min="12292" max="12293" width="12.7109375" style="29" customWidth="1"/>
    <col min="12294" max="12295" width="11.7109375" style="29" customWidth="1"/>
    <col min="12296" max="12297" width="10.7109375" style="29" customWidth="1"/>
    <col min="12298" max="12299" width="9.7109375" style="29" customWidth="1"/>
    <col min="12300" max="12541" width="11.42578125" style="29"/>
    <col min="12542" max="12542" width="8" style="29" customWidth="1"/>
    <col min="12543" max="12543" width="34.28515625" style="29" customWidth="1"/>
    <col min="12544" max="12545" width="14.7109375" style="29" customWidth="1"/>
    <col min="12546" max="12547" width="14.85546875" style="29" customWidth="1"/>
    <col min="12548" max="12549" width="12.7109375" style="29" customWidth="1"/>
    <col min="12550" max="12551" width="11.7109375" style="29" customWidth="1"/>
    <col min="12552" max="12553" width="10.7109375" style="29" customWidth="1"/>
    <col min="12554" max="12555" width="9.7109375" style="29" customWidth="1"/>
    <col min="12556" max="12797" width="11.42578125" style="29"/>
    <col min="12798" max="12798" width="8" style="29" customWidth="1"/>
    <col min="12799" max="12799" width="34.28515625" style="29" customWidth="1"/>
    <col min="12800" max="12801" width="14.7109375" style="29" customWidth="1"/>
    <col min="12802" max="12803" width="14.85546875" style="29" customWidth="1"/>
    <col min="12804" max="12805" width="12.7109375" style="29" customWidth="1"/>
    <col min="12806" max="12807" width="11.7109375" style="29" customWidth="1"/>
    <col min="12808" max="12809" width="10.7109375" style="29" customWidth="1"/>
    <col min="12810" max="12811" width="9.7109375" style="29" customWidth="1"/>
    <col min="12812" max="13053" width="11.42578125" style="29"/>
    <col min="13054" max="13054" width="8" style="29" customWidth="1"/>
    <col min="13055" max="13055" width="34.28515625" style="29" customWidth="1"/>
    <col min="13056" max="13057" width="14.7109375" style="29" customWidth="1"/>
    <col min="13058" max="13059" width="14.85546875" style="29" customWidth="1"/>
    <col min="13060" max="13061" width="12.7109375" style="29" customWidth="1"/>
    <col min="13062" max="13063" width="11.7109375" style="29" customWidth="1"/>
    <col min="13064" max="13065" width="10.7109375" style="29" customWidth="1"/>
    <col min="13066" max="13067" width="9.7109375" style="29" customWidth="1"/>
    <col min="13068" max="13309" width="11.42578125" style="29"/>
    <col min="13310" max="13310" width="8" style="29" customWidth="1"/>
    <col min="13311" max="13311" width="34.28515625" style="29" customWidth="1"/>
    <col min="13312" max="13313" width="14.7109375" style="29" customWidth="1"/>
    <col min="13314" max="13315" width="14.85546875" style="29" customWidth="1"/>
    <col min="13316" max="13317" width="12.7109375" style="29" customWidth="1"/>
    <col min="13318" max="13319" width="11.7109375" style="29" customWidth="1"/>
    <col min="13320" max="13321" width="10.7109375" style="29" customWidth="1"/>
    <col min="13322" max="13323" width="9.7109375" style="29" customWidth="1"/>
    <col min="13324" max="13565" width="11.42578125" style="29"/>
    <col min="13566" max="13566" width="8" style="29" customWidth="1"/>
    <col min="13567" max="13567" width="34.28515625" style="29" customWidth="1"/>
    <col min="13568" max="13569" width="14.7109375" style="29" customWidth="1"/>
    <col min="13570" max="13571" width="14.85546875" style="29" customWidth="1"/>
    <col min="13572" max="13573" width="12.7109375" style="29" customWidth="1"/>
    <col min="13574" max="13575" width="11.7109375" style="29" customWidth="1"/>
    <col min="13576" max="13577" width="10.7109375" style="29" customWidth="1"/>
    <col min="13578" max="13579" width="9.7109375" style="29" customWidth="1"/>
    <col min="13580" max="13821" width="11.42578125" style="29"/>
    <col min="13822" max="13822" width="8" style="29" customWidth="1"/>
    <col min="13823" max="13823" width="34.28515625" style="29" customWidth="1"/>
    <col min="13824" max="13825" width="14.7109375" style="29" customWidth="1"/>
    <col min="13826" max="13827" width="14.85546875" style="29" customWidth="1"/>
    <col min="13828" max="13829" width="12.7109375" style="29" customWidth="1"/>
    <col min="13830" max="13831" width="11.7109375" style="29" customWidth="1"/>
    <col min="13832" max="13833" width="10.7109375" style="29" customWidth="1"/>
    <col min="13834" max="13835" width="9.7109375" style="29" customWidth="1"/>
    <col min="13836" max="14077" width="11.42578125" style="29"/>
    <col min="14078" max="14078" width="8" style="29" customWidth="1"/>
    <col min="14079" max="14079" width="34.28515625" style="29" customWidth="1"/>
    <col min="14080" max="14081" width="14.7109375" style="29" customWidth="1"/>
    <col min="14082" max="14083" width="14.85546875" style="29" customWidth="1"/>
    <col min="14084" max="14085" width="12.7109375" style="29" customWidth="1"/>
    <col min="14086" max="14087" width="11.7109375" style="29" customWidth="1"/>
    <col min="14088" max="14089" width="10.7109375" style="29" customWidth="1"/>
    <col min="14090" max="14091" width="9.7109375" style="29" customWidth="1"/>
    <col min="14092" max="14333" width="11.42578125" style="29"/>
    <col min="14334" max="14334" width="8" style="29" customWidth="1"/>
    <col min="14335" max="14335" width="34.28515625" style="29" customWidth="1"/>
    <col min="14336" max="14337" width="14.7109375" style="29" customWidth="1"/>
    <col min="14338" max="14339" width="14.85546875" style="29" customWidth="1"/>
    <col min="14340" max="14341" width="12.7109375" style="29" customWidth="1"/>
    <col min="14342" max="14343" width="11.7109375" style="29" customWidth="1"/>
    <col min="14344" max="14345" width="10.7109375" style="29" customWidth="1"/>
    <col min="14346" max="14347" width="9.7109375" style="29" customWidth="1"/>
    <col min="14348" max="14589" width="11.42578125" style="29"/>
    <col min="14590" max="14590" width="8" style="29" customWidth="1"/>
    <col min="14591" max="14591" width="34.28515625" style="29" customWidth="1"/>
    <col min="14592" max="14593" width="14.7109375" style="29" customWidth="1"/>
    <col min="14594" max="14595" width="14.85546875" style="29" customWidth="1"/>
    <col min="14596" max="14597" width="12.7109375" style="29" customWidth="1"/>
    <col min="14598" max="14599" width="11.7109375" style="29" customWidth="1"/>
    <col min="14600" max="14601" width="10.7109375" style="29" customWidth="1"/>
    <col min="14602" max="14603" width="9.7109375" style="29" customWidth="1"/>
    <col min="14604" max="14845" width="11.42578125" style="29"/>
    <col min="14846" max="14846" width="8" style="29" customWidth="1"/>
    <col min="14847" max="14847" width="34.28515625" style="29" customWidth="1"/>
    <col min="14848" max="14849" width="14.7109375" style="29" customWidth="1"/>
    <col min="14850" max="14851" width="14.85546875" style="29" customWidth="1"/>
    <col min="14852" max="14853" width="12.7109375" style="29" customWidth="1"/>
    <col min="14854" max="14855" width="11.7109375" style="29" customWidth="1"/>
    <col min="14856" max="14857" width="10.7109375" style="29" customWidth="1"/>
    <col min="14858" max="14859" width="9.7109375" style="29" customWidth="1"/>
    <col min="14860" max="15101" width="11.42578125" style="29"/>
    <col min="15102" max="15102" width="8" style="29" customWidth="1"/>
    <col min="15103" max="15103" width="34.28515625" style="29" customWidth="1"/>
    <col min="15104" max="15105" width="14.7109375" style="29" customWidth="1"/>
    <col min="15106" max="15107" width="14.85546875" style="29" customWidth="1"/>
    <col min="15108" max="15109" width="12.7109375" style="29" customWidth="1"/>
    <col min="15110" max="15111" width="11.7109375" style="29" customWidth="1"/>
    <col min="15112" max="15113" width="10.7109375" style="29" customWidth="1"/>
    <col min="15114" max="15115" width="9.7109375" style="29" customWidth="1"/>
    <col min="15116" max="15357" width="11.42578125" style="29"/>
    <col min="15358" max="15358" width="8" style="29" customWidth="1"/>
    <col min="15359" max="15359" width="34.28515625" style="29" customWidth="1"/>
    <col min="15360" max="15361" width="14.7109375" style="29" customWidth="1"/>
    <col min="15362" max="15363" width="14.85546875" style="29" customWidth="1"/>
    <col min="15364" max="15365" width="12.7109375" style="29" customWidth="1"/>
    <col min="15366" max="15367" width="11.7109375" style="29" customWidth="1"/>
    <col min="15368" max="15369" width="10.7109375" style="29" customWidth="1"/>
    <col min="15370" max="15371" width="9.7109375" style="29" customWidth="1"/>
    <col min="15372" max="15613" width="11.42578125" style="29"/>
    <col min="15614" max="15614" width="8" style="29" customWidth="1"/>
    <col min="15615" max="15615" width="34.28515625" style="29" customWidth="1"/>
    <col min="15616" max="15617" width="14.7109375" style="29" customWidth="1"/>
    <col min="15618" max="15619" width="14.85546875" style="29" customWidth="1"/>
    <col min="15620" max="15621" width="12.7109375" style="29" customWidth="1"/>
    <col min="15622" max="15623" width="11.7109375" style="29" customWidth="1"/>
    <col min="15624" max="15625" width="10.7109375" style="29" customWidth="1"/>
    <col min="15626" max="15627" width="9.7109375" style="29" customWidth="1"/>
    <col min="15628" max="15869" width="11.42578125" style="29"/>
    <col min="15870" max="15870" width="8" style="29" customWidth="1"/>
    <col min="15871" max="15871" width="34.28515625" style="29" customWidth="1"/>
    <col min="15872" max="15873" width="14.7109375" style="29" customWidth="1"/>
    <col min="15874" max="15875" width="14.85546875" style="29" customWidth="1"/>
    <col min="15876" max="15877" width="12.7109375" style="29" customWidth="1"/>
    <col min="15878" max="15879" width="11.7109375" style="29" customWidth="1"/>
    <col min="15880" max="15881" width="10.7109375" style="29" customWidth="1"/>
    <col min="15882" max="15883" width="9.7109375" style="29" customWidth="1"/>
    <col min="15884" max="16125" width="11.42578125" style="29"/>
    <col min="16126" max="16126" width="8" style="29" customWidth="1"/>
    <col min="16127" max="16127" width="34.28515625" style="29" customWidth="1"/>
    <col min="16128" max="16129" width="14.7109375" style="29" customWidth="1"/>
    <col min="16130" max="16131" width="14.85546875" style="29" customWidth="1"/>
    <col min="16132" max="16133" width="12.7109375" style="29" customWidth="1"/>
    <col min="16134" max="16135" width="11.7109375" style="29" customWidth="1"/>
    <col min="16136" max="16137" width="10.7109375" style="29" customWidth="1"/>
    <col min="16138" max="16139" width="9.7109375" style="29" customWidth="1"/>
    <col min="16140" max="16384" width="11.42578125" style="29"/>
  </cols>
  <sheetData>
    <row r="1" spans="1:20" ht="18" customHeight="1" x14ac:dyDescent="0.2">
      <c r="A1" s="194" t="s">
        <v>295</v>
      </c>
      <c r="B1" s="195"/>
      <c r="C1" s="195"/>
      <c r="D1" s="195"/>
      <c r="E1" s="195"/>
      <c r="F1" s="195"/>
      <c r="G1" s="195"/>
      <c r="H1" s="195"/>
      <c r="I1" s="195"/>
      <c r="J1" s="195"/>
      <c r="K1" s="196"/>
    </row>
    <row r="2" spans="1:20" ht="12.75" customHeight="1" x14ac:dyDescent="0.2">
      <c r="A2" s="67"/>
      <c r="B2" s="129"/>
      <c r="C2" s="129"/>
      <c r="D2" s="129" t="s">
        <v>280</v>
      </c>
      <c r="E2" s="129"/>
      <c r="F2" s="129"/>
      <c r="G2" s="129"/>
      <c r="H2" s="129"/>
      <c r="I2" s="129"/>
      <c r="J2" s="129"/>
      <c r="K2" s="129"/>
    </row>
    <row r="3" spans="1:20" s="62" customFormat="1" ht="25.5" x14ac:dyDescent="0.2">
      <c r="A3" s="130" t="s">
        <v>31</v>
      </c>
      <c r="B3" s="130" t="s">
        <v>48</v>
      </c>
      <c r="C3" s="130" t="s">
        <v>281</v>
      </c>
      <c r="D3" s="130" t="s">
        <v>282</v>
      </c>
      <c r="E3" s="130" t="s">
        <v>283</v>
      </c>
      <c r="F3" s="130" t="s">
        <v>284</v>
      </c>
      <c r="G3" s="130" t="s">
        <v>285</v>
      </c>
      <c r="H3" s="130" t="s">
        <v>52</v>
      </c>
      <c r="I3" s="130" t="s">
        <v>52</v>
      </c>
      <c r="J3" s="130" t="s">
        <v>52</v>
      </c>
      <c r="K3" s="130" t="s">
        <v>52</v>
      </c>
    </row>
    <row r="4" spans="1:20" ht="12.75" customHeight="1" x14ac:dyDescent="0.2">
      <c r="A4" s="67"/>
      <c r="B4" s="72">
        <v>7.5345000000000004</v>
      </c>
      <c r="C4" s="131"/>
      <c r="D4" s="131"/>
      <c r="E4" s="131"/>
      <c r="F4" s="131"/>
      <c r="G4" s="131"/>
      <c r="H4" s="131"/>
      <c r="I4" s="131"/>
      <c r="J4" s="131"/>
      <c r="K4" s="131"/>
    </row>
    <row r="5" spans="1:20" s="62" customFormat="1" x14ac:dyDescent="0.2">
      <c r="A5" s="67"/>
      <c r="B5" s="132" t="s">
        <v>52</v>
      </c>
      <c r="C5" s="133"/>
      <c r="D5" s="133"/>
      <c r="E5" s="133"/>
      <c r="F5" s="133"/>
      <c r="G5" s="133"/>
      <c r="H5" s="133"/>
      <c r="I5" s="133"/>
      <c r="J5" s="133"/>
      <c r="K5" s="133"/>
    </row>
    <row r="6" spans="1:20" ht="12.75" customHeight="1" x14ac:dyDescent="0.2">
      <c r="A6" s="67"/>
      <c r="B6" s="72" t="s">
        <v>52</v>
      </c>
      <c r="C6" s="131"/>
      <c r="D6" s="131"/>
      <c r="E6" s="131"/>
      <c r="F6" s="131"/>
      <c r="G6" s="131"/>
      <c r="H6" s="131"/>
      <c r="I6" s="131"/>
      <c r="J6" s="131"/>
      <c r="K6" s="131"/>
      <c r="L6" s="134"/>
      <c r="M6" s="134"/>
      <c r="N6" s="134"/>
      <c r="O6" s="134"/>
      <c r="P6" s="134"/>
      <c r="Q6" s="134"/>
      <c r="R6" s="134"/>
      <c r="S6" s="134"/>
      <c r="T6" s="134"/>
    </row>
    <row r="7" spans="1:20" s="62" customFormat="1" x14ac:dyDescent="0.2">
      <c r="A7" s="135"/>
      <c r="B7" s="68"/>
      <c r="C7" s="133"/>
      <c r="D7" s="133"/>
      <c r="E7" s="133"/>
      <c r="F7" s="133"/>
      <c r="G7" s="133"/>
      <c r="H7" s="133"/>
      <c r="I7" s="133"/>
      <c r="J7" s="133"/>
      <c r="K7" s="133"/>
    </row>
    <row r="8" spans="1:20" s="58" customFormat="1" ht="21" customHeight="1" x14ac:dyDescent="0.2">
      <c r="A8" s="54"/>
      <c r="B8" s="55" t="s">
        <v>142</v>
      </c>
      <c r="C8" s="56">
        <f>(C9+C57+C63+C147+C161+C169)</f>
        <v>562964.34003583516</v>
      </c>
      <c r="D8" s="56">
        <f>(D9+D57+D63+D147+D161+D169+D140)</f>
        <v>1132953.5894883533</v>
      </c>
      <c r="E8" s="56">
        <f>(E9+E57+E63+E147+E161+E169+E140)</f>
        <v>692487.36478863901</v>
      </c>
      <c r="F8" s="56">
        <f>(F9+F57+F63+F147+F161+F169+F140)</f>
        <v>692487.36478863901</v>
      </c>
      <c r="G8" s="56">
        <f>(G9+G57+G63+G147+G161+G169+G140)</f>
        <v>692487.36478863901</v>
      </c>
      <c r="H8" s="57">
        <f t="shared" ref="H8:K8" si="0">H9+H57+H63+H147+H161+H169+H140</f>
        <v>0</v>
      </c>
      <c r="I8" s="56">
        <f t="shared" si="0"/>
        <v>0</v>
      </c>
      <c r="J8" s="56">
        <f t="shared" si="0"/>
        <v>0</v>
      </c>
      <c r="K8" s="56">
        <f t="shared" si="0"/>
        <v>0</v>
      </c>
    </row>
    <row r="9" spans="1:20" s="62" customFormat="1" ht="51" x14ac:dyDescent="0.2">
      <c r="A9" s="59" t="s">
        <v>143</v>
      </c>
      <c r="B9" s="60" t="s">
        <v>144</v>
      </c>
      <c r="C9" s="61">
        <f>(SUM(C10+C46+C55))</f>
        <v>29191.296038224173</v>
      </c>
      <c r="D9" s="61">
        <f>(SUM(D10+D46+D55))</f>
        <v>29191.296038224169</v>
      </c>
      <c r="E9" s="61">
        <f>(SUM(E10+E46+E55))</f>
        <v>29211.736677948102</v>
      </c>
      <c r="F9" s="61">
        <f>(SUM(F10+F46+F55))</f>
        <v>29211.736677948102</v>
      </c>
      <c r="G9" s="61">
        <f>(SUM(G10+G46+G55))</f>
        <v>29211.736677948102</v>
      </c>
      <c r="H9" s="61">
        <f t="shared" ref="H9:K9" si="1">SUM(H10+H46+H55)</f>
        <v>0</v>
      </c>
      <c r="I9" s="61">
        <f t="shared" si="1"/>
        <v>0</v>
      </c>
      <c r="J9" s="61">
        <f t="shared" si="1"/>
        <v>0</v>
      </c>
      <c r="K9" s="61">
        <f t="shared" si="1"/>
        <v>0</v>
      </c>
    </row>
    <row r="10" spans="1:20" s="62" customFormat="1" ht="51" x14ac:dyDescent="0.2">
      <c r="A10" s="63" t="s">
        <v>49</v>
      </c>
      <c r="B10" s="64" t="s">
        <v>145</v>
      </c>
      <c r="C10" s="65">
        <f>(SUM(C12))</f>
        <v>23768.664144933311</v>
      </c>
      <c r="D10" s="65">
        <f>(SUM(D12))</f>
        <v>23768.664144933307</v>
      </c>
      <c r="E10" s="65">
        <f>(SUM(E12))</f>
        <v>23820.094233193973</v>
      </c>
      <c r="F10" s="65">
        <f>(SUM(F12))</f>
        <v>23820.094233193973</v>
      </c>
      <c r="G10" s="65">
        <f>(SUM(G12))</f>
        <v>23820.094233193973</v>
      </c>
      <c r="H10" s="65">
        <f t="shared" ref="H10:K10" si="2">SUM(H12)</f>
        <v>0</v>
      </c>
      <c r="I10" s="65">
        <f t="shared" si="2"/>
        <v>0</v>
      </c>
      <c r="J10" s="65">
        <f t="shared" si="2"/>
        <v>0</v>
      </c>
      <c r="K10" s="65">
        <f t="shared" si="2"/>
        <v>0</v>
      </c>
    </row>
    <row r="11" spans="1:20" s="62" customFormat="1" x14ac:dyDescent="0.2">
      <c r="A11" s="66" t="s">
        <v>146</v>
      </c>
      <c r="B11" s="64" t="s">
        <v>147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65"/>
      <c r="I11" s="65"/>
      <c r="J11" s="65"/>
      <c r="K11" s="65"/>
    </row>
    <row r="12" spans="1:20" s="62" customFormat="1" x14ac:dyDescent="0.2">
      <c r="A12" s="67">
        <v>3</v>
      </c>
      <c r="B12" s="68" t="s">
        <v>23</v>
      </c>
      <c r="C12" s="69">
        <f>(SUM(C13+C40+C41+C43))</f>
        <v>23768.664144933311</v>
      </c>
      <c r="D12" s="69">
        <f>(SUM(D13+D40+D43))</f>
        <v>23768.664144933307</v>
      </c>
      <c r="E12" s="69">
        <f>(SUM(E13+E40+E43))</f>
        <v>23820.094233193973</v>
      </c>
      <c r="F12" s="69">
        <f>(SUM(F13+F40+F43))</f>
        <v>23820.094233193973</v>
      </c>
      <c r="G12" s="69">
        <f>(SUM(G13+G40+G43))</f>
        <v>23820.094233193973</v>
      </c>
      <c r="H12" s="69">
        <f t="shared" ref="H12:J12" si="3">SUM(H13+H40+H43)</f>
        <v>0</v>
      </c>
      <c r="I12" s="69">
        <f t="shared" si="3"/>
        <v>0</v>
      </c>
      <c r="J12" s="69">
        <f t="shared" si="3"/>
        <v>0</v>
      </c>
      <c r="K12" s="69">
        <f>SUM(K13+K40+K43)</f>
        <v>0</v>
      </c>
    </row>
    <row r="13" spans="1:20" s="62" customFormat="1" x14ac:dyDescent="0.2">
      <c r="A13" s="67">
        <v>32</v>
      </c>
      <c r="B13" s="68" t="s">
        <v>32</v>
      </c>
      <c r="C13" s="69">
        <f>(SUM(C14+C18+C25+C34))</f>
        <v>23304.134315482119</v>
      </c>
      <c r="D13" s="69">
        <f>(SUM(D14+D18+D25+D34))</f>
        <v>23304.134315482115</v>
      </c>
      <c r="E13" s="69">
        <f>(SUM(E14+E18+E25+E34))</f>
        <v>23289.202999535468</v>
      </c>
      <c r="F13" s="69">
        <f>(SUM(F14+F18+F25+F34))</f>
        <v>23289.202999535468</v>
      </c>
      <c r="G13" s="69">
        <f>(SUM(G14+G18+G25+G34))</f>
        <v>23289.202999535468</v>
      </c>
      <c r="H13" s="69">
        <f t="shared" ref="H13:J13" si="4">SUM(H14+H18+H25+H34)</f>
        <v>0</v>
      </c>
      <c r="I13" s="69">
        <f t="shared" si="4"/>
        <v>0</v>
      </c>
      <c r="J13" s="69">
        <f t="shared" si="4"/>
        <v>0</v>
      </c>
      <c r="K13" s="69">
        <f>SUM(K14+K18+K25+K34)</f>
        <v>0</v>
      </c>
    </row>
    <row r="14" spans="1:20" s="70" customFormat="1" x14ac:dyDescent="0.2">
      <c r="A14" s="67">
        <v>321</v>
      </c>
      <c r="B14" s="68" t="s">
        <v>93</v>
      </c>
      <c r="C14" s="69">
        <v>824.07591744641309</v>
      </c>
      <c r="D14" s="69">
        <f>(SUM(D15:D17))</f>
        <v>1089.5215342756653</v>
      </c>
      <c r="E14" s="69">
        <f>(SUM(E15:E17))</f>
        <v>1089.5215342756653</v>
      </c>
      <c r="F14" s="69">
        <f>(SUM(F15:F17))</f>
        <v>1089.5215342756653</v>
      </c>
      <c r="G14" s="69">
        <f>(SUM(G15:G17))</f>
        <v>1089.5215342756653</v>
      </c>
      <c r="H14" s="69">
        <f t="shared" ref="H14:J14" si="5">SUM(H15:H17)</f>
        <v>0</v>
      </c>
      <c r="I14" s="69">
        <f t="shared" si="5"/>
        <v>0</v>
      </c>
      <c r="J14" s="69">
        <f t="shared" si="5"/>
        <v>0</v>
      </c>
      <c r="K14" s="69">
        <f>SUM(K15:K17)</f>
        <v>0</v>
      </c>
    </row>
    <row r="15" spans="1:20" x14ac:dyDescent="0.2">
      <c r="A15" s="71">
        <v>3211</v>
      </c>
      <c r="B15" s="72" t="s">
        <v>94</v>
      </c>
      <c r="C15" s="73">
        <v>824.07591744641309</v>
      </c>
      <c r="D15" s="73">
        <v>1089.5215342756653</v>
      </c>
      <c r="E15" s="73">
        <v>1089.5215342756653</v>
      </c>
      <c r="F15" s="73">
        <v>1089.5215342756653</v>
      </c>
      <c r="G15" s="73">
        <v>1089.5215342756653</v>
      </c>
      <c r="H15" s="73"/>
      <c r="I15" s="73"/>
      <c r="J15" s="73"/>
      <c r="K15" s="73"/>
    </row>
    <row r="16" spans="1:20" x14ac:dyDescent="0.2">
      <c r="A16" s="71">
        <v>3213</v>
      </c>
      <c r="B16" s="72" t="s">
        <v>148</v>
      </c>
      <c r="C16" s="73">
        <f>(D16+E16+F16+G16+H16+I16+J16+K16)</f>
        <v>0</v>
      </c>
      <c r="D16" s="73">
        <v>0</v>
      </c>
      <c r="E16" s="73">
        <v>0</v>
      </c>
      <c r="F16" s="73">
        <v>0</v>
      </c>
      <c r="G16" s="73">
        <v>0</v>
      </c>
      <c r="H16" s="73"/>
      <c r="I16" s="73"/>
      <c r="J16" s="73"/>
      <c r="K16" s="73"/>
    </row>
    <row r="17" spans="1:11" x14ac:dyDescent="0.2">
      <c r="A17" s="71">
        <v>3214</v>
      </c>
      <c r="B17" s="72" t="s">
        <v>149</v>
      </c>
      <c r="C17" s="73">
        <f>(D17+E17+F17+G17+H17+I17+J17+K17)</f>
        <v>0</v>
      </c>
      <c r="D17" s="73">
        <v>0</v>
      </c>
      <c r="E17" s="73">
        <v>0</v>
      </c>
      <c r="F17" s="73">
        <v>0</v>
      </c>
      <c r="G17" s="73">
        <v>0</v>
      </c>
      <c r="H17" s="73"/>
      <c r="I17" s="73"/>
      <c r="J17" s="73"/>
      <c r="K17" s="73"/>
    </row>
    <row r="18" spans="1:11" s="70" customFormat="1" x14ac:dyDescent="0.2">
      <c r="A18" s="67">
        <v>322</v>
      </c>
      <c r="B18" s="68" t="s">
        <v>150</v>
      </c>
      <c r="C18" s="69">
        <v>15609.131329218926</v>
      </c>
      <c r="D18" s="69">
        <f>(SUM(D19:D24))</f>
        <v>15277.32430818236</v>
      </c>
      <c r="E18" s="69">
        <f>(SUM(E19:E24))</f>
        <v>14933.572234388479</v>
      </c>
      <c r="F18" s="69">
        <f>(SUM(F19:F24))</f>
        <v>14933.572234388479</v>
      </c>
      <c r="G18" s="69">
        <f>(SUM(G19:G24))</f>
        <v>14933.572234388479</v>
      </c>
      <c r="H18" s="69">
        <f t="shared" ref="H18:J18" si="6">SUM(H19:H24)</f>
        <v>0</v>
      </c>
      <c r="I18" s="69">
        <f t="shared" si="6"/>
        <v>0</v>
      </c>
      <c r="J18" s="69">
        <f t="shared" si="6"/>
        <v>0</v>
      </c>
      <c r="K18" s="69">
        <f>SUM(K19:K24)</f>
        <v>0</v>
      </c>
    </row>
    <row r="19" spans="1:11" ht="25.5" x14ac:dyDescent="0.2">
      <c r="A19" s="71">
        <v>3221</v>
      </c>
      <c r="B19" s="72" t="s">
        <v>151</v>
      </c>
      <c r="C19" s="73">
        <v>2701.7054880881278</v>
      </c>
      <c r="D19" s="73">
        <v>2057.2035304267038</v>
      </c>
      <c r="E19" s="73">
        <v>2057.2035304267038</v>
      </c>
      <c r="F19" s="73">
        <v>2057.2035304267038</v>
      </c>
      <c r="G19" s="73">
        <v>2057.2035304267038</v>
      </c>
      <c r="H19" s="73"/>
      <c r="I19" s="73"/>
      <c r="J19" s="73"/>
      <c r="K19" s="73"/>
    </row>
    <row r="20" spans="1:11" x14ac:dyDescent="0.2">
      <c r="A20" s="71">
        <v>3222</v>
      </c>
      <c r="B20" s="72" t="s">
        <v>99</v>
      </c>
      <c r="C20" s="73">
        <v>169.22158072864821</v>
      </c>
      <c r="D20" s="73">
        <v>391.26683920631757</v>
      </c>
      <c r="E20" s="73">
        <v>391.26683920631757</v>
      </c>
      <c r="F20" s="73">
        <v>391.26683920631757</v>
      </c>
      <c r="G20" s="73">
        <v>391.26683920631757</v>
      </c>
      <c r="H20" s="73"/>
      <c r="I20" s="73"/>
      <c r="J20" s="73"/>
      <c r="K20" s="73"/>
    </row>
    <row r="21" spans="1:11" x14ac:dyDescent="0.2">
      <c r="A21" s="71">
        <v>3223</v>
      </c>
      <c r="B21" s="72" t="s">
        <v>100</v>
      </c>
      <c r="C21" s="73">
        <v>11718.893091777822</v>
      </c>
      <c r="D21" s="73">
        <v>11625.190789037095</v>
      </c>
      <c r="E21" s="73">
        <v>11281.438715243214</v>
      </c>
      <c r="F21" s="73">
        <v>11281.438715243214</v>
      </c>
      <c r="G21" s="73">
        <v>11281.438715243214</v>
      </c>
      <c r="H21" s="73"/>
      <c r="I21" s="73"/>
      <c r="J21" s="73"/>
      <c r="K21" s="73"/>
    </row>
    <row r="22" spans="1:11" ht="25.5" x14ac:dyDescent="0.2">
      <c r="A22" s="71">
        <v>3224</v>
      </c>
      <c r="B22" s="72" t="s">
        <v>152</v>
      </c>
      <c r="C22" s="73">
        <v>898.53341296701831</v>
      </c>
      <c r="D22" s="73">
        <v>871.85612847567847</v>
      </c>
      <c r="E22" s="73">
        <v>871.85612847567847</v>
      </c>
      <c r="F22" s="73">
        <v>871.85612847567847</v>
      </c>
      <c r="G22" s="73">
        <v>871.85612847567847</v>
      </c>
      <c r="H22" s="73"/>
      <c r="I22" s="73"/>
      <c r="J22" s="73"/>
      <c r="K22" s="73"/>
    </row>
    <row r="23" spans="1:11" x14ac:dyDescent="0.2">
      <c r="A23" s="71">
        <v>3225</v>
      </c>
      <c r="B23" s="72" t="s">
        <v>153</v>
      </c>
      <c r="C23" s="73">
        <v>0</v>
      </c>
      <c r="D23" s="73">
        <v>132.72280841462606</v>
      </c>
      <c r="E23" s="73">
        <v>132.72280841462606</v>
      </c>
      <c r="F23" s="73">
        <v>132.72280841462606</v>
      </c>
      <c r="G23" s="73">
        <v>132.72280841462606</v>
      </c>
      <c r="H23" s="73"/>
      <c r="I23" s="73"/>
      <c r="J23" s="73"/>
      <c r="K23" s="73"/>
    </row>
    <row r="24" spans="1:11" ht="25.5" x14ac:dyDescent="0.2">
      <c r="A24" s="71">
        <v>3227</v>
      </c>
      <c r="B24" s="72" t="s">
        <v>154</v>
      </c>
      <c r="C24" s="73">
        <v>121.04320127413895</v>
      </c>
      <c r="D24" s="73">
        <v>199.08421262193906</v>
      </c>
      <c r="E24" s="73">
        <v>199.08421262193906</v>
      </c>
      <c r="F24" s="73">
        <v>199.08421262193906</v>
      </c>
      <c r="G24" s="73">
        <v>199.08421262193906</v>
      </c>
      <c r="H24" s="73"/>
      <c r="I24" s="73"/>
      <c r="J24" s="73"/>
      <c r="K24" s="73"/>
    </row>
    <row r="25" spans="1:11" s="70" customFormat="1" x14ac:dyDescent="0.2">
      <c r="A25" s="67">
        <v>323</v>
      </c>
      <c r="B25" s="68" t="s">
        <v>104</v>
      </c>
      <c r="C25" s="69">
        <v>4134.3154821156013</v>
      </c>
      <c r="D25" s="69">
        <f>(SUM(D26:D33))</f>
        <v>4200.6768863229136</v>
      </c>
      <c r="E25" s="69">
        <f>(SUM(E26:E33))</f>
        <v>4446.2140818899725</v>
      </c>
      <c r="F25" s="69">
        <f>(SUM(F26:F33))</f>
        <v>4446.2140818899725</v>
      </c>
      <c r="G25" s="69">
        <f>(SUM(G26:G33))</f>
        <v>4446.2140818899725</v>
      </c>
      <c r="H25" s="69">
        <f t="shared" ref="H25:K25" si="7">SUM(H26:H33)</f>
        <v>0</v>
      </c>
      <c r="I25" s="69">
        <f t="shared" si="7"/>
        <v>0</v>
      </c>
      <c r="J25" s="69">
        <f t="shared" si="7"/>
        <v>0</v>
      </c>
      <c r="K25" s="69">
        <f t="shared" si="7"/>
        <v>0</v>
      </c>
    </row>
    <row r="26" spans="1:11" x14ac:dyDescent="0.2">
      <c r="A26" s="71">
        <v>3231</v>
      </c>
      <c r="B26" s="72" t="s">
        <v>155</v>
      </c>
      <c r="C26" s="73">
        <v>826.73037361470563</v>
      </c>
      <c r="D26" s="73">
        <v>729.97544628044329</v>
      </c>
      <c r="E26" s="73">
        <v>796.33685048775624</v>
      </c>
      <c r="F26" s="73">
        <v>796.33685048775624</v>
      </c>
      <c r="G26" s="73">
        <v>796.33685048775624</v>
      </c>
      <c r="H26" s="73"/>
      <c r="I26" s="73"/>
      <c r="J26" s="73"/>
      <c r="K26" s="73"/>
    </row>
    <row r="27" spans="1:11" x14ac:dyDescent="0.2">
      <c r="A27" s="71">
        <v>3233</v>
      </c>
      <c r="B27" s="72" t="s">
        <v>156</v>
      </c>
      <c r="C27" s="73">
        <v>26.54456168292521</v>
      </c>
      <c r="D27" s="73">
        <v>66.361404207313029</v>
      </c>
      <c r="E27" s="73">
        <v>66.361404207313029</v>
      </c>
      <c r="F27" s="73">
        <v>66.361404207313029</v>
      </c>
      <c r="G27" s="73">
        <v>66.361404207313029</v>
      </c>
      <c r="H27" s="73"/>
      <c r="I27" s="73"/>
      <c r="J27" s="73"/>
      <c r="K27" s="73"/>
    </row>
    <row r="28" spans="1:11" x14ac:dyDescent="0.2">
      <c r="A28" s="71">
        <v>3234</v>
      </c>
      <c r="B28" s="72" t="s">
        <v>109</v>
      </c>
      <c r="C28" s="73">
        <v>2188.3336651403542</v>
      </c>
      <c r="D28" s="73">
        <v>2057.2035304267038</v>
      </c>
      <c r="E28" s="73">
        <v>2057.2035304267038</v>
      </c>
      <c r="F28" s="73">
        <v>2057.2035304267038</v>
      </c>
      <c r="G28" s="73">
        <v>2057.2035304267038</v>
      </c>
      <c r="H28" s="73"/>
      <c r="I28" s="73"/>
      <c r="J28" s="73"/>
      <c r="K28" s="73"/>
    </row>
    <row r="29" spans="1:11" x14ac:dyDescent="0.2">
      <c r="A29" s="71">
        <v>3235</v>
      </c>
      <c r="B29" s="72" t="s">
        <v>157</v>
      </c>
      <c r="C29" s="73">
        <f>(D29+E29+F29+G29+H29+I29+J29+K29)</f>
        <v>0</v>
      </c>
      <c r="D29" s="73">
        <v>0</v>
      </c>
      <c r="E29" s="73">
        <v>0</v>
      </c>
      <c r="F29" s="73">
        <v>0</v>
      </c>
      <c r="G29" s="73">
        <v>0</v>
      </c>
      <c r="H29" s="73"/>
      <c r="I29" s="73"/>
      <c r="J29" s="73"/>
      <c r="K29" s="73"/>
    </row>
    <row r="30" spans="1:11" x14ac:dyDescent="0.2">
      <c r="A30" s="71">
        <v>3236</v>
      </c>
      <c r="B30" s="72" t="s">
        <v>158</v>
      </c>
      <c r="C30" s="73">
        <v>331.80702103656512</v>
      </c>
      <c r="D30" s="73">
        <v>484.43825071338506</v>
      </c>
      <c r="E30" s="73">
        <v>663.61404207313024</v>
      </c>
      <c r="F30" s="73">
        <v>663.61404207313024</v>
      </c>
      <c r="G30" s="73">
        <v>663.61404207313024</v>
      </c>
      <c r="H30" s="73"/>
      <c r="I30" s="73"/>
      <c r="J30" s="73"/>
      <c r="K30" s="73"/>
    </row>
    <row r="31" spans="1:11" x14ac:dyDescent="0.2">
      <c r="A31" s="71">
        <v>3237</v>
      </c>
      <c r="B31" s="72" t="s">
        <v>159</v>
      </c>
      <c r="C31" s="73">
        <v>124.09582586767536</v>
      </c>
      <c r="D31" s="73">
        <v>132.72280841462606</v>
      </c>
      <c r="E31" s="73">
        <v>132.72280841462606</v>
      </c>
      <c r="F31" s="73">
        <v>132.72280841462606</v>
      </c>
      <c r="G31" s="73">
        <v>132.72280841462606</v>
      </c>
      <c r="H31" s="73"/>
      <c r="I31" s="73"/>
      <c r="J31" s="73"/>
      <c r="K31" s="73"/>
    </row>
    <row r="32" spans="1:11" x14ac:dyDescent="0.2">
      <c r="A32" s="71">
        <v>3238</v>
      </c>
      <c r="B32" s="72" t="s">
        <v>112</v>
      </c>
      <c r="C32" s="73">
        <v>0</v>
      </c>
      <c r="D32" s="73">
        <v>132.72280841462606</v>
      </c>
      <c r="E32" s="73">
        <v>132.72280841462606</v>
      </c>
      <c r="F32" s="73">
        <v>132.72280841462606</v>
      </c>
      <c r="G32" s="73">
        <v>132.72280841462606</v>
      </c>
      <c r="H32" s="73"/>
      <c r="I32" s="73"/>
      <c r="J32" s="73"/>
      <c r="K32" s="73"/>
    </row>
    <row r="33" spans="1:11" x14ac:dyDescent="0.2">
      <c r="A33" s="71">
        <v>3239</v>
      </c>
      <c r="B33" s="72" t="s">
        <v>113</v>
      </c>
      <c r="C33" s="73">
        <v>636.67131196496109</v>
      </c>
      <c r="D33" s="73">
        <v>597.25263786581718</v>
      </c>
      <c r="E33" s="73">
        <v>597.25263786581718</v>
      </c>
      <c r="F33" s="73">
        <v>597.25263786581718</v>
      </c>
      <c r="G33" s="73">
        <v>597.25263786581718</v>
      </c>
      <c r="H33" s="73"/>
      <c r="I33" s="73"/>
      <c r="J33" s="73"/>
      <c r="K33" s="73"/>
    </row>
    <row r="34" spans="1:11" s="70" customFormat="1" ht="25.5" x14ac:dyDescent="0.2">
      <c r="A34" s="67">
        <v>329</v>
      </c>
      <c r="B34" s="68" t="s">
        <v>160</v>
      </c>
      <c r="C34" s="69">
        <v>2736.6115867011745</v>
      </c>
      <c r="D34" s="69">
        <f>(SUM(D35:D39))</f>
        <v>2736.6115867011745</v>
      </c>
      <c r="E34" s="69">
        <f>(SUM(E35:E39))</f>
        <v>2819.8951489813526</v>
      </c>
      <c r="F34" s="69">
        <f>(SUM(F35:F39))</f>
        <v>2819.8951489813526</v>
      </c>
      <c r="G34" s="69">
        <f>(SUM(G35:G39))</f>
        <v>2819.8951489813526</v>
      </c>
      <c r="H34" s="69">
        <f t="shared" ref="H34:J34" si="8">SUM(H35:H39)</f>
        <v>0</v>
      </c>
      <c r="I34" s="69">
        <f t="shared" si="8"/>
        <v>0</v>
      </c>
      <c r="J34" s="69">
        <f t="shared" si="8"/>
        <v>0</v>
      </c>
      <c r="K34" s="69">
        <f>SUM(K35:K39)</f>
        <v>0</v>
      </c>
    </row>
    <row r="35" spans="1:11" x14ac:dyDescent="0.2">
      <c r="A35" s="71">
        <v>3292</v>
      </c>
      <c r="B35" s="72" t="s">
        <v>115</v>
      </c>
      <c r="C35" s="73">
        <v>2252.1733359877894</v>
      </c>
      <c r="D35" s="73">
        <v>2252.1733359877894</v>
      </c>
      <c r="E35" s="73">
        <v>2252.1733359877894</v>
      </c>
      <c r="F35" s="73">
        <v>2252.1733359877894</v>
      </c>
      <c r="G35" s="73">
        <v>2252.1733359877894</v>
      </c>
      <c r="H35" s="73"/>
      <c r="I35" s="73"/>
      <c r="J35" s="73"/>
      <c r="K35" s="73"/>
    </row>
    <row r="36" spans="1:11" x14ac:dyDescent="0.2">
      <c r="A36" s="71">
        <v>3293</v>
      </c>
      <c r="B36" s="72" t="s">
        <v>161</v>
      </c>
      <c r="C36" s="73">
        <f>(D36+E36+F36+G36+H36+I36+J36+K36)</f>
        <v>0</v>
      </c>
      <c r="D36" s="73">
        <v>0</v>
      </c>
      <c r="E36" s="73">
        <v>0</v>
      </c>
      <c r="F36" s="73">
        <v>0</v>
      </c>
      <c r="G36" s="73">
        <v>0</v>
      </c>
      <c r="H36" s="73"/>
      <c r="I36" s="73"/>
      <c r="J36" s="73"/>
      <c r="K36" s="73"/>
    </row>
    <row r="37" spans="1:11" x14ac:dyDescent="0.2">
      <c r="A37" s="71">
        <v>3294</v>
      </c>
      <c r="B37" s="72" t="s">
        <v>162</v>
      </c>
      <c r="C37" s="73">
        <v>145.99508925608865</v>
      </c>
      <c r="D37" s="73">
        <v>185.81193178047647</v>
      </c>
      <c r="E37" s="73">
        <v>212.35649346340168</v>
      </c>
      <c r="F37" s="73">
        <v>212.35649346340168</v>
      </c>
      <c r="G37" s="73">
        <v>212.35649346340168</v>
      </c>
      <c r="H37" s="73"/>
      <c r="I37" s="73"/>
      <c r="J37" s="73"/>
      <c r="K37" s="73"/>
    </row>
    <row r="38" spans="1:11" x14ac:dyDescent="0.2">
      <c r="A38" s="71">
        <v>3295</v>
      </c>
      <c r="B38" s="72" t="s">
        <v>163</v>
      </c>
      <c r="C38" s="73">
        <v>150.64038755060056</v>
      </c>
      <c r="D38" s="73">
        <v>99.54210631096953</v>
      </c>
      <c r="E38" s="73">
        <v>99.54210631096953</v>
      </c>
      <c r="F38" s="73">
        <v>99.54210631096953</v>
      </c>
      <c r="G38" s="73">
        <v>99.54210631096953</v>
      </c>
      <c r="H38" s="73"/>
      <c r="I38" s="73"/>
      <c r="J38" s="73"/>
      <c r="K38" s="73"/>
    </row>
    <row r="39" spans="1:11" x14ac:dyDescent="0.2">
      <c r="A39" s="71">
        <v>3299</v>
      </c>
      <c r="B39" s="72" t="s">
        <v>160</v>
      </c>
      <c r="C39" s="73">
        <v>187.67005109828122</v>
      </c>
      <c r="D39" s="73">
        <v>199.08421262193906</v>
      </c>
      <c r="E39" s="73">
        <v>255.8232132191917</v>
      </c>
      <c r="F39" s="73">
        <v>255.8232132191917</v>
      </c>
      <c r="G39" s="73">
        <v>255.8232132191917</v>
      </c>
      <c r="H39" s="73"/>
      <c r="I39" s="73"/>
      <c r="J39" s="73"/>
      <c r="K39" s="73"/>
    </row>
    <row r="40" spans="1:11" s="62" customFormat="1" x14ac:dyDescent="0.2">
      <c r="A40" s="67">
        <v>34</v>
      </c>
      <c r="B40" s="68" t="s">
        <v>164</v>
      </c>
      <c r="C40" s="69">
        <v>0</v>
      </c>
      <c r="D40" s="69">
        <f t="shared" ref="D40:G41" si="9">(SUM(D41))</f>
        <v>464.52982945119118</v>
      </c>
      <c r="E40" s="69">
        <f t="shared" si="9"/>
        <v>530.89123365850423</v>
      </c>
      <c r="F40" s="69">
        <f t="shared" si="9"/>
        <v>530.89123365850423</v>
      </c>
      <c r="G40" s="69">
        <f t="shared" si="9"/>
        <v>530.89123365850423</v>
      </c>
      <c r="H40" s="69">
        <f t="shared" ref="H40:K41" si="10">SUM(H41)</f>
        <v>0</v>
      </c>
      <c r="I40" s="69">
        <f t="shared" si="10"/>
        <v>0</v>
      </c>
      <c r="J40" s="69">
        <f t="shared" si="10"/>
        <v>0</v>
      </c>
      <c r="K40" s="69">
        <f t="shared" si="10"/>
        <v>0</v>
      </c>
    </row>
    <row r="41" spans="1:11" s="70" customFormat="1" x14ac:dyDescent="0.2">
      <c r="A41" s="67">
        <v>343</v>
      </c>
      <c r="B41" s="68" t="s">
        <v>165</v>
      </c>
      <c r="C41" s="69">
        <v>464.52982945119118</v>
      </c>
      <c r="D41" s="69">
        <f t="shared" si="9"/>
        <v>464.52982945119118</v>
      </c>
      <c r="E41" s="69">
        <f t="shared" si="9"/>
        <v>530.89123365850423</v>
      </c>
      <c r="F41" s="69">
        <f t="shared" si="9"/>
        <v>530.89123365850423</v>
      </c>
      <c r="G41" s="69">
        <f t="shared" si="9"/>
        <v>530.89123365850423</v>
      </c>
      <c r="H41" s="69">
        <f t="shared" si="10"/>
        <v>0</v>
      </c>
      <c r="I41" s="69">
        <f t="shared" si="10"/>
        <v>0</v>
      </c>
      <c r="J41" s="69">
        <f t="shared" si="10"/>
        <v>0</v>
      </c>
      <c r="K41" s="69">
        <f t="shared" si="10"/>
        <v>0</v>
      </c>
    </row>
    <row r="42" spans="1:11" ht="25.5" x14ac:dyDescent="0.2">
      <c r="A42" s="71">
        <v>3431</v>
      </c>
      <c r="B42" s="72" t="s">
        <v>166</v>
      </c>
      <c r="C42" s="73">
        <v>464.52982945119118</v>
      </c>
      <c r="D42" s="73">
        <v>464.52982945119118</v>
      </c>
      <c r="E42" s="73">
        <v>530.89123365850423</v>
      </c>
      <c r="F42" s="73">
        <v>530.89123365850423</v>
      </c>
      <c r="G42" s="73">
        <v>530.89123365850423</v>
      </c>
      <c r="H42" s="73"/>
      <c r="I42" s="73"/>
      <c r="J42" s="73"/>
      <c r="K42" s="73"/>
    </row>
    <row r="43" spans="1:11" s="70" customFormat="1" ht="38.25" x14ac:dyDescent="0.2">
      <c r="A43" s="67">
        <v>37</v>
      </c>
      <c r="B43" s="68" t="s">
        <v>167</v>
      </c>
      <c r="C43" s="69">
        <f>(D43+E43+F43+G43+H43+I43+J43+K43)</f>
        <v>0</v>
      </c>
      <c r="D43" s="69">
        <f t="shared" ref="D43:G44" si="11">(SUM(D44))</f>
        <v>0</v>
      </c>
      <c r="E43" s="69">
        <f t="shared" si="11"/>
        <v>0</v>
      </c>
      <c r="F43" s="69">
        <f t="shared" si="11"/>
        <v>0</v>
      </c>
      <c r="G43" s="69">
        <f t="shared" si="11"/>
        <v>0</v>
      </c>
      <c r="H43" s="69">
        <f t="shared" ref="H43:K44" si="12">SUM(H44)</f>
        <v>0</v>
      </c>
      <c r="I43" s="69">
        <f t="shared" si="12"/>
        <v>0</v>
      </c>
      <c r="J43" s="69">
        <f t="shared" si="12"/>
        <v>0</v>
      </c>
      <c r="K43" s="69">
        <f t="shared" si="12"/>
        <v>0</v>
      </c>
    </row>
    <row r="44" spans="1:11" s="70" customFormat="1" ht="25.5" x14ac:dyDescent="0.2">
      <c r="A44" s="67">
        <v>372</v>
      </c>
      <c r="B44" s="68" t="s">
        <v>168</v>
      </c>
      <c r="C44" s="69">
        <f>(D44+E44+F44+G44+H44+I44+J44+K44)</f>
        <v>0</v>
      </c>
      <c r="D44" s="69">
        <f t="shared" si="11"/>
        <v>0</v>
      </c>
      <c r="E44" s="69">
        <f t="shared" si="11"/>
        <v>0</v>
      </c>
      <c r="F44" s="69">
        <f t="shared" si="11"/>
        <v>0</v>
      </c>
      <c r="G44" s="69">
        <f t="shared" si="11"/>
        <v>0</v>
      </c>
      <c r="H44" s="69">
        <f t="shared" si="12"/>
        <v>0</v>
      </c>
      <c r="I44" s="69">
        <f t="shared" si="12"/>
        <v>0</v>
      </c>
      <c r="J44" s="69">
        <f t="shared" si="12"/>
        <v>0</v>
      </c>
      <c r="K44" s="69">
        <f t="shared" si="12"/>
        <v>0</v>
      </c>
    </row>
    <row r="45" spans="1:11" ht="25.5" x14ac:dyDescent="0.2">
      <c r="A45" s="71">
        <v>3722</v>
      </c>
      <c r="B45" s="72" t="s">
        <v>169</v>
      </c>
      <c r="C45" s="73">
        <f>(D45+E45+F45+G45+H45+I45+J45+K45)</f>
        <v>0</v>
      </c>
      <c r="D45" s="73">
        <v>0</v>
      </c>
      <c r="E45" s="73">
        <v>0</v>
      </c>
      <c r="F45" s="73">
        <v>0</v>
      </c>
      <c r="G45" s="73">
        <v>0</v>
      </c>
      <c r="H45" s="73"/>
      <c r="I45" s="73"/>
      <c r="J45" s="73"/>
      <c r="K45" s="73"/>
    </row>
    <row r="46" spans="1:11" ht="51" x14ac:dyDescent="0.2">
      <c r="A46" s="63" t="s">
        <v>170</v>
      </c>
      <c r="B46" s="64" t="s">
        <v>171</v>
      </c>
      <c r="C46" s="65">
        <f>(SUM(C48))</f>
        <v>5422.6318932908616</v>
      </c>
      <c r="D46" s="65">
        <f>(SUM(D48))</f>
        <v>5422.6318932908616</v>
      </c>
      <c r="E46" s="65">
        <f>(SUM(E48))</f>
        <v>5391.6424447541303</v>
      </c>
      <c r="F46" s="65">
        <f>(SUM(F48))</f>
        <v>5391.6424447541303</v>
      </c>
      <c r="G46" s="65">
        <f>(SUM(G48))</f>
        <v>5391.6424447541303</v>
      </c>
      <c r="H46" s="65">
        <f t="shared" ref="H46:K46" si="13">SUM(H48)</f>
        <v>0</v>
      </c>
      <c r="I46" s="65">
        <f t="shared" si="13"/>
        <v>0</v>
      </c>
      <c r="J46" s="65">
        <f t="shared" si="13"/>
        <v>0</v>
      </c>
      <c r="K46" s="65">
        <f t="shared" si="13"/>
        <v>0</v>
      </c>
    </row>
    <row r="47" spans="1:11" x14ac:dyDescent="0.2">
      <c r="A47" s="66" t="s">
        <v>146</v>
      </c>
      <c r="B47" s="64" t="s">
        <v>147</v>
      </c>
      <c r="C47" s="65">
        <v>0</v>
      </c>
      <c r="D47" s="65">
        <v>0</v>
      </c>
      <c r="E47" s="65">
        <v>0</v>
      </c>
      <c r="F47" s="65">
        <v>0</v>
      </c>
      <c r="G47" s="65">
        <v>0</v>
      </c>
      <c r="H47" s="65"/>
      <c r="I47" s="65"/>
      <c r="J47" s="65"/>
      <c r="K47" s="65"/>
    </row>
    <row r="48" spans="1:11" s="70" customFormat="1" x14ac:dyDescent="0.2">
      <c r="A48" s="67">
        <v>3</v>
      </c>
      <c r="B48" s="68" t="s">
        <v>23</v>
      </c>
      <c r="C48" s="69">
        <f>(C49)</f>
        <v>5422.6318932908616</v>
      </c>
      <c r="D48" s="69">
        <f>(D49)</f>
        <v>5422.6318932908616</v>
      </c>
      <c r="E48" s="69">
        <f>(SUM(E49+E52))</f>
        <v>5391.6424447541303</v>
      </c>
      <c r="F48" s="69">
        <f>(SUM(F49+F52))</f>
        <v>5391.6424447541303</v>
      </c>
      <c r="G48" s="69">
        <f>(SUM(G49+G52))</f>
        <v>5391.6424447541303</v>
      </c>
      <c r="H48" s="69">
        <f t="shared" ref="H48:J48" si="14">SUM(H49+H52)</f>
        <v>0</v>
      </c>
      <c r="I48" s="69">
        <f t="shared" si="14"/>
        <v>0</v>
      </c>
      <c r="J48" s="69">
        <f t="shared" si="14"/>
        <v>0</v>
      </c>
      <c r="K48" s="69">
        <f>SUM(K49+K52)</f>
        <v>0</v>
      </c>
    </row>
    <row r="49" spans="1:16" s="70" customFormat="1" x14ac:dyDescent="0.2">
      <c r="A49" s="67">
        <v>32</v>
      </c>
      <c r="B49" s="68" t="s">
        <v>32</v>
      </c>
      <c r="C49" s="69">
        <f>(C50+C52)</f>
        <v>5422.6318932908616</v>
      </c>
      <c r="D49" s="69">
        <f>(D50+D52)</f>
        <v>5422.6318932908616</v>
      </c>
      <c r="E49" s="69">
        <f t="shared" ref="E49:G50" si="15">(SUM(E50))</f>
        <v>1990.8421262193906</v>
      </c>
      <c r="F49" s="69">
        <f t="shared" si="15"/>
        <v>1990.8421262193906</v>
      </c>
      <c r="G49" s="69">
        <f t="shared" si="15"/>
        <v>1990.8421262193906</v>
      </c>
      <c r="H49" s="69">
        <f t="shared" ref="H49:K49" si="16">SUM(H50)</f>
        <v>0</v>
      </c>
      <c r="I49" s="69">
        <f t="shared" si="16"/>
        <v>0</v>
      </c>
      <c r="J49" s="69">
        <f t="shared" si="16"/>
        <v>0</v>
      </c>
      <c r="K49" s="69">
        <f t="shared" si="16"/>
        <v>0</v>
      </c>
    </row>
    <row r="50" spans="1:16" s="70" customFormat="1" x14ac:dyDescent="0.2">
      <c r="A50" s="67">
        <v>322</v>
      </c>
      <c r="B50" s="68" t="s">
        <v>150</v>
      </c>
      <c r="C50" s="69">
        <v>1990.8421262193906</v>
      </c>
      <c r="D50" s="69">
        <f>(SUM(D51))</f>
        <v>1990.8421262193906</v>
      </c>
      <c r="E50" s="69">
        <f t="shared" si="15"/>
        <v>1990.8421262193906</v>
      </c>
      <c r="F50" s="69">
        <f t="shared" si="15"/>
        <v>1990.8421262193906</v>
      </c>
      <c r="G50" s="69">
        <f t="shared" si="15"/>
        <v>1990.8421262193906</v>
      </c>
      <c r="H50" s="69">
        <f t="shared" ref="H50:K50" si="17">SUM(H51)</f>
        <v>0</v>
      </c>
      <c r="I50" s="69">
        <f t="shared" si="17"/>
        <v>0</v>
      </c>
      <c r="J50" s="69">
        <f t="shared" si="17"/>
        <v>0</v>
      </c>
      <c r="K50" s="69">
        <f t="shared" si="17"/>
        <v>0</v>
      </c>
    </row>
    <row r="51" spans="1:16" ht="25.5" x14ac:dyDescent="0.2">
      <c r="A51" s="71">
        <v>3224</v>
      </c>
      <c r="B51" s="72" t="s">
        <v>152</v>
      </c>
      <c r="C51" s="73">
        <v>1990.8421262193906</v>
      </c>
      <c r="D51" s="73">
        <v>1990.8421262193906</v>
      </c>
      <c r="E51" s="73">
        <v>1990.8421262193906</v>
      </c>
      <c r="F51" s="73">
        <v>1990.8421262193906</v>
      </c>
      <c r="G51" s="73">
        <v>1990.8421262193906</v>
      </c>
      <c r="H51" s="73"/>
      <c r="I51" s="73"/>
      <c r="J51" s="73"/>
      <c r="K51" s="73"/>
    </row>
    <row r="52" spans="1:16" s="70" customFormat="1" x14ac:dyDescent="0.2">
      <c r="A52" s="67">
        <v>323</v>
      </c>
      <c r="B52" s="68" t="s">
        <v>104</v>
      </c>
      <c r="C52" s="69">
        <v>3431.789767071471</v>
      </c>
      <c r="D52" s="69">
        <f>(SUM(D53:D54))</f>
        <v>3431.789767071471</v>
      </c>
      <c r="E52" s="69">
        <f>(SUM(E53:E54))</f>
        <v>3400.8003185347402</v>
      </c>
      <c r="F52" s="69">
        <f>(SUM(F53:F54))</f>
        <v>3400.8003185347402</v>
      </c>
      <c r="G52" s="69">
        <f>(SUM(G53:G54))</f>
        <v>3400.8003185347402</v>
      </c>
      <c r="H52" s="69">
        <f t="shared" ref="H52:J52" si="18">SUM(H53:H54)</f>
        <v>0</v>
      </c>
      <c r="I52" s="69">
        <f t="shared" si="18"/>
        <v>0</v>
      </c>
      <c r="J52" s="69">
        <f t="shared" si="18"/>
        <v>0</v>
      </c>
      <c r="K52" s="69">
        <f>SUM(K53:K54)</f>
        <v>0</v>
      </c>
    </row>
    <row r="53" spans="1:16" ht="25.5" x14ac:dyDescent="0.2">
      <c r="A53" s="71">
        <v>3232</v>
      </c>
      <c r="B53" s="72" t="s">
        <v>172</v>
      </c>
      <c r="C53" s="73">
        <v>3431.789767071471</v>
      </c>
      <c r="D53" s="73">
        <v>3431.789767071471</v>
      </c>
      <c r="E53" s="73">
        <v>3400.8003185347402</v>
      </c>
      <c r="F53" s="73">
        <v>3400.8003185347402</v>
      </c>
      <c r="G53" s="73">
        <v>3400.8003185347402</v>
      </c>
      <c r="H53" s="73"/>
      <c r="I53" s="73"/>
      <c r="J53" s="73"/>
      <c r="K53" s="73"/>
    </row>
    <row r="54" spans="1:16" x14ac:dyDescent="0.2">
      <c r="A54" s="71">
        <v>3237</v>
      </c>
      <c r="B54" s="72" t="s">
        <v>159</v>
      </c>
      <c r="C54" s="73">
        <f>(D54)</f>
        <v>0</v>
      </c>
      <c r="D54" s="73">
        <v>0</v>
      </c>
      <c r="E54" s="73">
        <v>0</v>
      </c>
      <c r="F54" s="73">
        <v>0</v>
      </c>
      <c r="G54" s="73">
        <v>0</v>
      </c>
      <c r="H54" s="73"/>
      <c r="I54" s="73"/>
      <c r="J54" s="73"/>
      <c r="K54" s="73"/>
    </row>
    <row r="55" spans="1:16" ht="51" x14ac:dyDescent="0.2">
      <c r="A55" s="74" t="s">
        <v>173</v>
      </c>
      <c r="B55" s="75" t="s">
        <v>174</v>
      </c>
      <c r="C55" s="65">
        <f>(C56)</f>
        <v>0</v>
      </c>
      <c r="D55" s="65">
        <f>(D56)</f>
        <v>0</v>
      </c>
      <c r="E55" s="65">
        <f>(E56)</f>
        <v>0</v>
      </c>
      <c r="F55" s="65">
        <f>(F56)</f>
        <v>0</v>
      </c>
      <c r="G55" s="65">
        <f>(G56)</f>
        <v>0</v>
      </c>
      <c r="H55" s="65">
        <f t="shared" ref="H55:K55" si="19">H56</f>
        <v>0</v>
      </c>
      <c r="I55" s="65">
        <f t="shared" si="19"/>
        <v>0</v>
      </c>
      <c r="J55" s="65">
        <f t="shared" si="19"/>
        <v>0</v>
      </c>
      <c r="K55" s="65">
        <f t="shared" si="19"/>
        <v>0</v>
      </c>
    </row>
    <row r="56" spans="1:16" x14ac:dyDescent="0.2">
      <c r="A56" s="71">
        <v>3223</v>
      </c>
      <c r="B56" s="72" t="s">
        <v>100</v>
      </c>
      <c r="C56" s="73">
        <v>0</v>
      </c>
      <c r="D56" s="73">
        <v>0</v>
      </c>
      <c r="E56" s="73">
        <v>0</v>
      </c>
      <c r="F56" s="73">
        <v>0</v>
      </c>
      <c r="G56" s="73">
        <v>0</v>
      </c>
      <c r="H56" s="73"/>
      <c r="I56" s="73"/>
      <c r="J56" s="73"/>
      <c r="K56" s="73"/>
    </row>
    <row r="57" spans="1:16" ht="25.5" x14ac:dyDescent="0.2">
      <c r="A57" s="76" t="s">
        <v>143</v>
      </c>
      <c r="B57" s="77" t="s">
        <v>175</v>
      </c>
      <c r="C57" s="61">
        <f t="shared" ref="C57:G60" si="20">(SUM(C58))</f>
        <v>0</v>
      </c>
      <c r="D57" s="61">
        <f t="shared" si="20"/>
        <v>0</v>
      </c>
      <c r="E57" s="61">
        <f t="shared" si="20"/>
        <v>0</v>
      </c>
      <c r="F57" s="61">
        <f t="shared" si="20"/>
        <v>0</v>
      </c>
      <c r="G57" s="61">
        <f t="shared" si="20"/>
        <v>0</v>
      </c>
      <c r="H57" s="61">
        <f t="shared" ref="H57:K60" si="21">SUM(H58)</f>
        <v>0</v>
      </c>
      <c r="I57" s="61">
        <f t="shared" si="21"/>
        <v>0</v>
      </c>
      <c r="J57" s="61">
        <f t="shared" si="21"/>
        <v>0</v>
      </c>
      <c r="K57" s="61">
        <f t="shared" si="21"/>
        <v>0</v>
      </c>
    </row>
    <row r="58" spans="1:16" ht="63.75" x14ac:dyDescent="0.2">
      <c r="A58" s="78" t="s">
        <v>176</v>
      </c>
      <c r="B58" s="75" t="s">
        <v>52</v>
      </c>
      <c r="C58" s="65">
        <f t="shared" si="20"/>
        <v>0</v>
      </c>
      <c r="D58" s="65">
        <f t="shared" si="20"/>
        <v>0</v>
      </c>
      <c r="E58" s="65">
        <f t="shared" si="20"/>
        <v>0</v>
      </c>
      <c r="F58" s="65">
        <f t="shared" si="20"/>
        <v>0</v>
      </c>
      <c r="G58" s="65">
        <f t="shared" si="20"/>
        <v>0</v>
      </c>
      <c r="H58" s="65">
        <f t="shared" si="21"/>
        <v>0</v>
      </c>
      <c r="I58" s="65">
        <f t="shared" si="21"/>
        <v>0</v>
      </c>
      <c r="J58" s="65">
        <f t="shared" si="21"/>
        <v>0</v>
      </c>
      <c r="K58" s="65">
        <f t="shared" si="21"/>
        <v>0</v>
      </c>
      <c r="L58" s="197" t="s">
        <v>52</v>
      </c>
      <c r="M58" s="198"/>
      <c r="N58" s="198"/>
      <c r="O58" s="198"/>
      <c r="P58" s="198"/>
    </row>
    <row r="59" spans="1:16" s="70" customFormat="1" ht="25.5" x14ac:dyDescent="0.2">
      <c r="A59" s="79" t="s">
        <v>177</v>
      </c>
      <c r="B59" s="80" t="s">
        <v>25</v>
      </c>
      <c r="C59" s="81">
        <f t="shared" si="20"/>
        <v>0</v>
      </c>
      <c r="D59" s="81">
        <f t="shared" si="20"/>
        <v>0</v>
      </c>
      <c r="E59" s="81">
        <f t="shared" si="20"/>
        <v>0</v>
      </c>
      <c r="F59" s="81">
        <f t="shared" si="20"/>
        <v>0</v>
      </c>
      <c r="G59" s="81">
        <f t="shared" si="20"/>
        <v>0</v>
      </c>
      <c r="H59" s="81">
        <f t="shared" si="21"/>
        <v>0</v>
      </c>
      <c r="I59" s="81">
        <f t="shared" si="21"/>
        <v>0</v>
      </c>
      <c r="J59" s="81">
        <f t="shared" si="21"/>
        <v>0</v>
      </c>
      <c r="K59" s="81">
        <f t="shared" si="21"/>
        <v>0</v>
      </c>
    </row>
    <row r="60" spans="1:16" s="70" customFormat="1" ht="25.5" x14ac:dyDescent="0.2">
      <c r="A60" s="79" t="s">
        <v>178</v>
      </c>
      <c r="B60" s="80" t="s">
        <v>179</v>
      </c>
      <c r="C60" s="81">
        <f t="shared" si="20"/>
        <v>0</v>
      </c>
      <c r="D60" s="81">
        <f t="shared" si="20"/>
        <v>0</v>
      </c>
      <c r="E60" s="81">
        <f t="shared" si="20"/>
        <v>0</v>
      </c>
      <c r="F60" s="81">
        <f t="shared" si="20"/>
        <v>0</v>
      </c>
      <c r="G60" s="81">
        <f t="shared" si="20"/>
        <v>0</v>
      </c>
      <c r="H60" s="81">
        <f t="shared" si="21"/>
        <v>0</v>
      </c>
      <c r="I60" s="81">
        <f t="shared" si="21"/>
        <v>0</v>
      </c>
      <c r="J60" s="81">
        <f t="shared" si="21"/>
        <v>0</v>
      </c>
      <c r="K60" s="81">
        <f t="shared" si="21"/>
        <v>0</v>
      </c>
    </row>
    <row r="61" spans="1:16" s="70" customFormat="1" ht="25.5" x14ac:dyDescent="0.2">
      <c r="A61" s="79" t="s">
        <v>180</v>
      </c>
      <c r="B61" s="80" t="s">
        <v>181</v>
      </c>
      <c r="C61" s="81">
        <f>(C62)</f>
        <v>0</v>
      </c>
      <c r="D61" s="81">
        <f>(D62)</f>
        <v>0</v>
      </c>
      <c r="E61" s="81">
        <v>0</v>
      </c>
      <c r="F61" s="81">
        <v>0</v>
      </c>
      <c r="G61" s="81">
        <v>0</v>
      </c>
      <c r="H61" s="81"/>
      <c r="I61" s="81"/>
      <c r="J61" s="81"/>
      <c r="K61" s="81"/>
    </row>
    <row r="62" spans="1:16" ht="25.5" x14ac:dyDescent="0.2">
      <c r="A62" s="71">
        <v>4511</v>
      </c>
      <c r="B62" s="72" t="s">
        <v>181</v>
      </c>
      <c r="C62" s="73">
        <f>(D62)</f>
        <v>0</v>
      </c>
      <c r="D62" s="73">
        <v>0</v>
      </c>
      <c r="E62" s="73">
        <v>0</v>
      </c>
      <c r="F62" s="73">
        <v>0</v>
      </c>
      <c r="G62" s="73">
        <v>0</v>
      </c>
      <c r="H62" s="73">
        <v>0</v>
      </c>
      <c r="I62" s="73">
        <v>0</v>
      </c>
      <c r="J62" s="73">
        <v>0</v>
      </c>
      <c r="K62" s="73">
        <v>0</v>
      </c>
    </row>
    <row r="63" spans="1:16" ht="25.5" x14ac:dyDescent="0.2">
      <c r="A63" s="59" t="s">
        <v>143</v>
      </c>
      <c r="B63" s="60" t="s">
        <v>182</v>
      </c>
      <c r="C63" s="61">
        <f>(SUM(C64+C87+C88+C95+C106+C126+C112+C140))</f>
        <v>15613.909350321852</v>
      </c>
      <c r="D63" s="61">
        <f>(SUM(D64+D87+D88+D95+D106+D126+D112))</f>
        <v>13263.786581724069</v>
      </c>
      <c r="E63" s="82">
        <f>(SUM(E64+E87+E88+E95+E106+E126+E112))</f>
        <v>13338.642245669918</v>
      </c>
      <c r="F63" s="82">
        <f>(SUM(F64+F87+F88+F95+F106+F126+F112))</f>
        <v>13338.642245669918</v>
      </c>
      <c r="G63" s="82">
        <f>(SUM(G64+G87+G88+G95+G106+G126+G112))</f>
        <v>13338.642245669918</v>
      </c>
      <c r="H63" s="61">
        <f>SUM(H64+H88+H106+H126+H112)</f>
        <v>0</v>
      </c>
      <c r="I63" s="61">
        <f>SUM(I64+I88+I106+I126+I112)</f>
        <v>0</v>
      </c>
      <c r="J63" s="61">
        <f>SUM(J64+J88+J106+J126+J112)</f>
        <v>0</v>
      </c>
      <c r="K63" s="61">
        <f>SUM(K64+K88+K106+K126+K112)</f>
        <v>0</v>
      </c>
    </row>
    <row r="64" spans="1:16" ht="51" x14ac:dyDescent="0.2">
      <c r="A64" s="63" t="s">
        <v>183</v>
      </c>
      <c r="B64" s="64" t="s">
        <v>184</v>
      </c>
      <c r="C64" s="65">
        <f>(SUM(C66))</f>
        <v>3981.6842524387812</v>
      </c>
      <c r="D64" s="65">
        <f>(SUM(D66))</f>
        <v>4645.298294511912</v>
      </c>
      <c r="E64" s="65">
        <f>(SUM(E66))</f>
        <v>4645.298294511912</v>
      </c>
      <c r="F64" s="65">
        <f>(SUM(F66))</f>
        <v>4645.298294511912</v>
      </c>
      <c r="G64" s="65">
        <f>(SUM(G66))</f>
        <v>4645.298294511912</v>
      </c>
      <c r="H64" s="65">
        <f t="shared" ref="H64:K64" si="22">SUM(H66)</f>
        <v>0</v>
      </c>
      <c r="I64" s="65">
        <f t="shared" si="22"/>
        <v>0</v>
      </c>
      <c r="J64" s="65">
        <f t="shared" si="22"/>
        <v>0</v>
      </c>
      <c r="K64" s="65">
        <f t="shared" si="22"/>
        <v>0</v>
      </c>
    </row>
    <row r="65" spans="1:11" x14ac:dyDescent="0.2">
      <c r="A65" s="66" t="s">
        <v>185</v>
      </c>
      <c r="B65" s="64" t="s">
        <v>50</v>
      </c>
      <c r="C65" s="65">
        <v>0</v>
      </c>
      <c r="D65" s="65">
        <v>0</v>
      </c>
      <c r="E65" s="65">
        <v>0</v>
      </c>
      <c r="F65" s="65">
        <v>0</v>
      </c>
      <c r="G65" s="65">
        <v>0</v>
      </c>
      <c r="H65" s="65"/>
      <c r="I65" s="65"/>
      <c r="J65" s="65"/>
      <c r="K65" s="65"/>
    </row>
    <row r="66" spans="1:11" s="70" customFormat="1" x14ac:dyDescent="0.2">
      <c r="A66" s="67">
        <v>3</v>
      </c>
      <c r="B66" s="68" t="s">
        <v>23</v>
      </c>
      <c r="C66" s="69">
        <f>(SUM(C67))</f>
        <v>3981.6842524387812</v>
      </c>
      <c r="D66" s="69">
        <f>(SUM(D67))</f>
        <v>4645.298294511912</v>
      </c>
      <c r="E66" s="69">
        <f>(SUM(E67))</f>
        <v>4645.298294511912</v>
      </c>
      <c r="F66" s="69">
        <f>(SUM(F67))</f>
        <v>4645.298294511912</v>
      </c>
      <c r="G66" s="69">
        <f>(SUM(G67))</f>
        <v>4645.298294511912</v>
      </c>
      <c r="H66" s="69">
        <f t="shared" ref="H66:K66" si="23">SUM(H67)</f>
        <v>0</v>
      </c>
      <c r="I66" s="69">
        <f t="shared" si="23"/>
        <v>0</v>
      </c>
      <c r="J66" s="69">
        <f t="shared" si="23"/>
        <v>0</v>
      </c>
      <c r="K66" s="69">
        <f t="shared" si="23"/>
        <v>0</v>
      </c>
    </row>
    <row r="67" spans="1:11" s="70" customFormat="1" x14ac:dyDescent="0.2">
      <c r="A67" s="67">
        <v>32</v>
      </c>
      <c r="B67" s="68" t="s">
        <v>32</v>
      </c>
      <c r="C67" s="69">
        <f>(C68+C72+C76+C78)</f>
        <v>3981.6842524387812</v>
      </c>
      <c r="D67" s="69">
        <f>(D68+D72+D76+D78)</f>
        <v>4645.298294511912</v>
      </c>
      <c r="E67" s="69">
        <f>(E68+E72+E76+E78)</f>
        <v>4645.298294511912</v>
      </c>
      <c r="F67" s="69">
        <f>(F68+F72+F76+F78)</f>
        <v>4645.298294511912</v>
      </c>
      <c r="G67" s="69">
        <f>(G68+G72+G76+G78)</f>
        <v>4645.298294511912</v>
      </c>
      <c r="H67" s="69">
        <f>SUM(H78)</f>
        <v>0</v>
      </c>
      <c r="I67" s="69">
        <f>SUM(I78)</f>
        <v>0</v>
      </c>
      <c r="J67" s="69">
        <f>SUM(J78)</f>
        <v>0</v>
      </c>
      <c r="K67" s="69">
        <f>SUM(K78)</f>
        <v>0</v>
      </c>
    </row>
    <row r="68" spans="1:11" s="70" customFormat="1" x14ac:dyDescent="0.2">
      <c r="A68" s="67">
        <v>321</v>
      </c>
      <c r="B68" s="68" t="s">
        <v>93</v>
      </c>
      <c r="C68" s="69">
        <f t="shared" ref="C68:C77" si="24">(D68+E68+F68++H68+I68+J68+K68)</f>
        <v>0</v>
      </c>
      <c r="D68" s="69">
        <f>(D69+D70+D71)</f>
        <v>0</v>
      </c>
      <c r="E68" s="69">
        <v>0</v>
      </c>
      <c r="F68" s="69">
        <v>0</v>
      </c>
      <c r="G68" s="69">
        <v>0</v>
      </c>
      <c r="H68" s="69"/>
      <c r="I68" s="69"/>
      <c r="J68" s="69"/>
      <c r="K68" s="69"/>
    </row>
    <row r="69" spans="1:11" s="70" customFormat="1" x14ac:dyDescent="0.2">
      <c r="A69" s="71">
        <v>3211</v>
      </c>
      <c r="B69" s="72" t="s">
        <v>94</v>
      </c>
      <c r="C69" s="73">
        <f t="shared" si="24"/>
        <v>0</v>
      </c>
      <c r="D69" s="73">
        <v>0</v>
      </c>
      <c r="E69" s="73">
        <v>0</v>
      </c>
      <c r="F69" s="73">
        <v>0</v>
      </c>
      <c r="G69" s="73">
        <v>0</v>
      </c>
      <c r="H69" s="73"/>
      <c r="I69" s="73"/>
      <c r="J69" s="73"/>
      <c r="K69" s="73"/>
    </row>
    <row r="70" spans="1:11" s="70" customFormat="1" x14ac:dyDescent="0.2">
      <c r="A70" s="71">
        <v>3213</v>
      </c>
      <c r="B70" s="72" t="s">
        <v>148</v>
      </c>
      <c r="C70" s="73">
        <f t="shared" si="24"/>
        <v>0</v>
      </c>
      <c r="D70" s="73">
        <v>0</v>
      </c>
      <c r="E70" s="73">
        <v>0</v>
      </c>
      <c r="F70" s="73">
        <v>0</v>
      </c>
      <c r="G70" s="73">
        <v>0</v>
      </c>
      <c r="H70" s="73"/>
      <c r="I70" s="73"/>
      <c r="J70" s="73"/>
      <c r="K70" s="73"/>
    </row>
    <row r="71" spans="1:11" s="70" customFormat="1" x14ac:dyDescent="0.2">
      <c r="A71" s="71">
        <v>3214</v>
      </c>
      <c r="B71" s="72" t="s">
        <v>149</v>
      </c>
      <c r="C71" s="73">
        <f t="shared" si="24"/>
        <v>0</v>
      </c>
      <c r="D71" s="73">
        <v>0</v>
      </c>
      <c r="E71" s="73">
        <v>0</v>
      </c>
      <c r="F71" s="73">
        <v>0</v>
      </c>
      <c r="G71" s="73">
        <v>0</v>
      </c>
      <c r="H71" s="73"/>
      <c r="I71" s="73"/>
      <c r="J71" s="73"/>
      <c r="K71" s="73"/>
    </row>
    <row r="72" spans="1:11" s="70" customFormat="1" x14ac:dyDescent="0.2">
      <c r="A72" s="83">
        <v>322</v>
      </c>
      <c r="B72" s="84" t="s">
        <v>150</v>
      </c>
      <c r="C72" s="69">
        <f t="shared" si="24"/>
        <v>0</v>
      </c>
      <c r="D72" s="85">
        <f>(SUM(D73:D75))</f>
        <v>0</v>
      </c>
      <c r="E72" s="85">
        <v>0</v>
      </c>
      <c r="F72" s="85">
        <v>0</v>
      </c>
      <c r="G72" s="85">
        <v>0</v>
      </c>
      <c r="H72" s="85"/>
      <c r="I72" s="85"/>
      <c r="J72" s="85"/>
      <c r="K72" s="85"/>
    </row>
    <row r="73" spans="1:11" s="70" customFormat="1" ht="25.5" x14ac:dyDescent="0.2">
      <c r="A73" s="71">
        <v>3221</v>
      </c>
      <c r="B73" s="72" t="s">
        <v>151</v>
      </c>
      <c r="C73" s="73">
        <f t="shared" si="24"/>
        <v>0</v>
      </c>
      <c r="D73" s="73">
        <v>0</v>
      </c>
      <c r="E73" s="73">
        <v>0</v>
      </c>
      <c r="F73" s="73">
        <v>0</v>
      </c>
      <c r="G73" s="73">
        <v>0</v>
      </c>
      <c r="H73" s="73"/>
      <c r="I73" s="73"/>
      <c r="J73" s="73"/>
      <c r="K73" s="73"/>
    </row>
    <row r="74" spans="1:11" s="70" customFormat="1" x14ac:dyDescent="0.2">
      <c r="A74" s="71">
        <v>3222</v>
      </c>
      <c r="B74" s="72" t="s">
        <v>99</v>
      </c>
      <c r="C74" s="73">
        <f t="shared" si="24"/>
        <v>0</v>
      </c>
      <c r="D74" s="73">
        <v>0</v>
      </c>
      <c r="E74" s="73">
        <v>0</v>
      </c>
      <c r="F74" s="73">
        <v>0</v>
      </c>
      <c r="G74" s="73">
        <v>0</v>
      </c>
      <c r="H74" s="73"/>
      <c r="I74" s="73"/>
      <c r="J74" s="73"/>
      <c r="K74" s="73"/>
    </row>
    <row r="75" spans="1:11" s="70" customFormat="1" x14ac:dyDescent="0.2">
      <c r="A75" s="71">
        <v>3225</v>
      </c>
      <c r="B75" s="72" t="s">
        <v>186</v>
      </c>
      <c r="C75" s="73">
        <f t="shared" si="24"/>
        <v>0</v>
      </c>
      <c r="D75" s="73">
        <v>0</v>
      </c>
      <c r="E75" s="73">
        <v>0</v>
      </c>
      <c r="F75" s="73">
        <v>0</v>
      </c>
      <c r="G75" s="73">
        <v>0</v>
      </c>
      <c r="H75" s="73"/>
      <c r="I75" s="73"/>
      <c r="J75" s="73"/>
      <c r="K75" s="73"/>
    </row>
    <row r="76" spans="1:11" s="70" customFormat="1" x14ac:dyDescent="0.2">
      <c r="A76" s="67">
        <v>323</v>
      </c>
      <c r="B76" s="68" t="s">
        <v>104</v>
      </c>
      <c r="C76" s="69">
        <f t="shared" si="24"/>
        <v>0</v>
      </c>
      <c r="D76" s="69">
        <f>(SUM(D77))</f>
        <v>0</v>
      </c>
      <c r="E76" s="69">
        <v>0</v>
      </c>
      <c r="F76" s="69">
        <v>0</v>
      </c>
      <c r="G76" s="69">
        <v>0</v>
      </c>
      <c r="H76" s="69"/>
      <c r="I76" s="69"/>
      <c r="J76" s="69"/>
      <c r="K76" s="69"/>
    </row>
    <row r="77" spans="1:11" s="70" customFormat="1" x14ac:dyDescent="0.2">
      <c r="A77" s="71">
        <v>3237</v>
      </c>
      <c r="B77" s="72" t="s">
        <v>159</v>
      </c>
      <c r="C77" s="73">
        <f t="shared" si="24"/>
        <v>0</v>
      </c>
      <c r="D77" s="73">
        <v>0</v>
      </c>
      <c r="E77" s="73">
        <v>0</v>
      </c>
      <c r="F77" s="73">
        <v>0</v>
      </c>
      <c r="G77" s="73">
        <v>0</v>
      </c>
      <c r="H77" s="73"/>
      <c r="I77" s="73"/>
      <c r="J77" s="73"/>
      <c r="K77" s="73"/>
    </row>
    <row r="78" spans="1:11" s="70" customFormat="1" ht="25.5" x14ac:dyDescent="0.2">
      <c r="A78" s="67">
        <v>329</v>
      </c>
      <c r="B78" s="68" t="s">
        <v>160</v>
      </c>
      <c r="C78" s="69">
        <v>3981.6842524387812</v>
      </c>
      <c r="D78" s="69">
        <v>4645.298294511912</v>
      </c>
      <c r="E78" s="69">
        <v>4645.298294511912</v>
      </c>
      <c r="F78" s="69">
        <v>4645.298294511912</v>
      </c>
      <c r="G78" s="69">
        <v>4645.298294511912</v>
      </c>
      <c r="H78" s="69">
        <f>SUM(H87)</f>
        <v>0</v>
      </c>
      <c r="I78" s="69">
        <f>SUM(I87)</f>
        <v>0</v>
      </c>
      <c r="J78" s="69">
        <f>SUM(J87)</f>
        <v>0</v>
      </c>
      <c r="K78" s="69">
        <f>SUM(K87)</f>
        <v>0</v>
      </c>
    </row>
    <row r="79" spans="1:11" s="70" customFormat="1" ht="25.5" x14ac:dyDescent="0.2">
      <c r="A79" s="67">
        <v>3299</v>
      </c>
      <c r="B79" s="68" t="s">
        <v>160</v>
      </c>
      <c r="C79" s="69">
        <v>3981.6842524387812</v>
      </c>
      <c r="D79" s="69">
        <v>4645.298294511912</v>
      </c>
      <c r="E79" s="69">
        <v>4645.298294511912</v>
      </c>
      <c r="F79" s="69">
        <v>4645.298294511912</v>
      </c>
      <c r="G79" s="69">
        <v>4645.298294511912</v>
      </c>
      <c r="H79" s="69"/>
      <c r="I79" s="69"/>
      <c r="J79" s="69"/>
      <c r="K79" s="69"/>
    </row>
    <row r="80" spans="1:11" ht="51" x14ac:dyDescent="0.2">
      <c r="A80" s="63" t="s">
        <v>187</v>
      </c>
      <c r="B80" s="64" t="s">
        <v>188</v>
      </c>
      <c r="C80" s="65">
        <f>(SUM(C82))</f>
        <v>0</v>
      </c>
      <c r="D80" s="65">
        <f>(SUM(D82))</f>
        <v>1990.8421262193906</v>
      </c>
      <c r="E80" s="65">
        <f>(SUM(E82))</f>
        <v>265.44561682925212</v>
      </c>
      <c r="F80" s="65">
        <f>(SUM(F82))</f>
        <v>265.44561682925212</v>
      </c>
      <c r="G80" s="65">
        <f>(SUM(G82))</f>
        <v>265.44561682925212</v>
      </c>
      <c r="H80" s="65">
        <f t="shared" ref="H80:K80" si="25">SUM(H82)</f>
        <v>0</v>
      </c>
      <c r="I80" s="65">
        <f t="shared" si="25"/>
        <v>0</v>
      </c>
      <c r="J80" s="65">
        <f t="shared" si="25"/>
        <v>0</v>
      </c>
      <c r="K80" s="65">
        <f t="shared" si="25"/>
        <v>0</v>
      </c>
    </row>
    <row r="81" spans="1:11" x14ac:dyDescent="0.2">
      <c r="A81" s="66" t="s">
        <v>185</v>
      </c>
      <c r="B81" s="64" t="s">
        <v>50</v>
      </c>
      <c r="C81" s="65">
        <v>0</v>
      </c>
      <c r="D81" s="65">
        <v>0</v>
      </c>
      <c r="E81" s="65">
        <v>0</v>
      </c>
      <c r="F81" s="65">
        <v>0</v>
      </c>
      <c r="G81" s="65">
        <v>0</v>
      </c>
      <c r="H81" s="65"/>
      <c r="I81" s="65"/>
      <c r="J81" s="65"/>
      <c r="K81" s="65"/>
    </row>
    <row r="82" spans="1:11" x14ac:dyDescent="0.2">
      <c r="A82" s="67">
        <v>3</v>
      </c>
      <c r="B82" s="68" t="s">
        <v>23</v>
      </c>
      <c r="C82" s="69">
        <f>(SUM(C86))</f>
        <v>0</v>
      </c>
      <c r="D82" s="69">
        <f>(SUM(D87))</f>
        <v>1990.8421262193906</v>
      </c>
      <c r="E82" s="69">
        <f>(SUM(E87))</f>
        <v>265.44561682925212</v>
      </c>
      <c r="F82" s="69">
        <f>(SUM(F87))</f>
        <v>265.44561682925212</v>
      </c>
      <c r="G82" s="69">
        <f>(SUM(G87))</f>
        <v>265.44561682925212</v>
      </c>
      <c r="H82" s="69">
        <f t="shared" ref="H82:K84" si="26">SUM(H83)</f>
        <v>0</v>
      </c>
      <c r="I82" s="69">
        <f t="shared" si="26"/>
        <v>0</v>
      </c>
      <c r="J82" s="69">
        <f t="shared" si="26"/>
        <v>0</v>
      </c>
      <c r="K82" s="69">
        <f t="shared" si="26"/>
        <v>0</v>
      </c>
    </row>
    <row r="83" spans="1:11" s="70" customFormat="1" x14ac:dyDescent="0.2">
      <c r="A83" s="67">
        <v>32</v>
      </c>
      <c r="B83" s="68" t="s">
        <v>32</v>
      </c>
      <c r="C83" s="69">
        <f t="shared" ref="C83:G84" si="27">(SUM(C84))</f>
        <v>0</v>
      </c>
      <c r="D83" s="69">
        <f t="shared" si="27"/>
        <v>0</v>
      </c>
      <c r="E83" s="69">
        <f t="shared" si="27"/>
        <v>0</v>
      </c>
      <c r="F83" s="69">
        <f t="shared" si="27"/>
        <v>0</v>
      </c>
      <c r="G83" s="69">
        <f t="shared" si="27"/>
        <v>0</v>
      </c>
      <c r="H83" s="69">
        <f t="shared" si="26"/>
        <v>0</v>
      </c>
      <c r="I83" s="69">
        <f t="shared" si="26"/>
        <v>0</v>
      </c>
      <c r="J83" s="69">
        <f t="shared" si="26"/>
        <v>0</v>
      </c>
      <c r="K83" s="69">
        <f t="shared" si="26"/>
        <v>0</v>
      </c>
    </row>
    <row r="84" spans="1:11" s="70" customFormat="1" x14ac:dyDescent="0.2">
      <c r="A84" s="67">
        <v>323</v>
      </c>
      <c r="B84" s="68" t="s">
        <v>104</v>
      </c>
      <c r="C84" s="69">
        <f t="shared" si="27"/>
        <v>0</v>
      </c>
      <c r="D84" s="69">
        <f t="shared" si="27"/>
        <v>0</v>
      </c>
      <c r="E84" s="69">
        <f t="shared" si="27"/>
        <v>0</v>
      </c>
      <c r="F84" s="69">
        <f t="shared" si="27"/>
        <v>0</v>
      </c>
      <c r="G84" s="69">
        <f t="shared" si="27"/>
        <v>0</v>
      </c>
      <c r="H84" s="69">
        <f t="shared" si="26"/>
        <v>0</v>
      </c>
      <c r="I84" s="69">
        <f t="shared" si="26"/>
        <v>0</v>
      </c>
      <c r="J84" s="69">
        <f t="shared" si="26"/>
        <v>0</v>
      </c>
      <c r="K84" s="69">
        <f t="shared" si="26"/>
        <v>0</v>
      </c>
    </row>
    <row r="85" spans="1:11" s="70" customFormat="1" x14ac:dyDescent="0.2">
      <c r="A85" s="71">
        <v>3237</v>
      </c>
      <c r="B85" s="72" t="s">
        <v>159</v>
      </c>
      <c r="C85" s="73">
        <f>(D85)</f>
        <v>0</v>
      </c>
      <c r="D85" s="73">
        <v>0</v>
      </c>
      <c r="E85" s="73">
        <v>0</v>
      </c>
      <c r="F85" s="73">
        <v>0</v>
      </c>
      <c r="G85" s="73">
        <v>0</v>
      </c>
      <c r="H85" s="73"/>
      <c r="I85" s="73"/>
      <c r="J85" s="73"/>
      <c r="K85" s="73"/>
    </row>
    <row r="86" spans="1:11" s="70" customFormat="1" x14ac:dyDescent="0.2">
      <c r="A86" s="71">
        <v>329</v>
      </c>
      <c r="B86" s="72" t="s">
        <v>160</v>
      </c>
      <c r="C86" s="69">
        <v>0</v>
      </c>
      <c r="D86" s="69">
        <f>(SUM(D87))</f>
        <v>1990.8421262193906</v>
      </c>
      <c r="E86" s="69">
        <f>(SUM(E87))</f>
        <v>265.44561682925212</v>
      </c>
      <c r="F86" s="69">
        <f>(SUM(F87))</f>
        <v>265.44561682925212</v>
      </c>
      <c r="G86" s="69">
        <f>(SUM(G87))</f>
        <v>265.44561682925212</v>
      </c>
      <c r="H86" s="73"/>
      <c r="I86" s="73"/>
      <c r="J86" s="73"/>
      <c r="K86" s="73"/>
    </row>
    <row r="87" spans="1:11" x14ac:dyDescent="0.2">
      <c r="A87" s="71">
        <v>3299</v>
      </c>
      <c r="B87" s="72" t="s">
        <v>160</v>
      </c>
      <c r="C87" s="73">
        <v>0</v>
      </c>
      <c r="D87" s="73">
        <v>1990.8421262193906</v>
      </c>
      <c r="E87" s="73">
        <v>265.44561682925212</v>
      </c>
      <c r="F87" s="73">
        <v>265.44561682925212</v>
      </c>
      <c r="G87" s="73">
        <v>265.44561682925212</v>
      </c>
      <c r="H87" s="73"/>
      <c r="I87" s="73"/>
      <c r="J87" s="73"/>
      <c r="K87" s="73"/>
    </row>
    <row r="88" spans="1:11" ht="51" x14ac:dyDescent="0.2">
      <c r="A88" s="63" t="s">
        <v>189</v>
      </c>
      <c r="B88" s="64" t="s">
        <v>190</v>
      </c>
      <c r="C88" s="65">
        <f>(SUM(C90))</f>
        <v>0</v>
      </c>
      <c r="D88" s="65">
        <f>(SUM(D90))</f>
        <v>256.95135709071604</v>
      </c>
      <c r="E88" s="65">
        <f>(SUM(E90))</f>
        <v>530.89123365850423</v>
      </c>
      <c r="F88" s="65">
        <f>(SUM(F90))</f>
        <v>530.89123365850423</v>
      </c>
      <c r="G88" s="65">
        <f>(SUM(G90))</f>
        <v>530.89123365850423</v>
      </c>
      <c r="H88" s="65">
        <f t="shared" ref="H88:K88" si="28">SUM(H90)</f>
        <v>0</v>
      </c>
      <c r="I88" s="65">
        <f t="shared" si="28"/>
        <v>0</v>
      </c>
      <c r="J88" s="65">
        <f t="shared" si="28"/>
        <v>0</v>
      </c>
      <c r="K88" s="65">
        <f t="shared" si="28"/>
        <v>0</v>
      </c>
    </row>
    <row r="89" spans="1:11" x14ac:dyDescent="0.2">
      <c r="A89" s="66" t="s">
        <v>185</v>
      </c>
      <c r="B89" s="64" t="s">
        <v>50</v>
      </c>
      <c r="C89" s="65">
        <v>0</v>
      </c>
      <c r="D89" s="65">
        <v>0</v>
      </c>
      <c r="E89" s="65">
        <v>0</v>
      </c>
      <c r="F89" s="65">
        <v>0</v>
      </c>
      <c r="G89" s="65">
        <v>0</v>
      </c>
      <c r="H89" s="65"/>
      <c r="I89" s="65"/>
      <c r="J89" s="65"/>
      <c r="K89" s="65"/>
    </row>
    <row r="90" spans="1:11" x14ac:dyDescent="0.2">
      <c r="A90" s="67">
        <v>3</v>
      </c>
      <c r="B90" s="68" t="s">
        <v>23</v>
      </c>
      <c r="C90" s="69">
        <f t="shared" ref="C90:G91" si="29">(SUM(C91))</f>
        <v>0</v>
      </c>
      <c r="D90" s="69">
        <f t="shared" si="29"/>
        <v>256.95135709071604</v>
      </c>
      <c r="E90" s="69">
        <f t="shared" si="29"/>
        <v>530.89123365850423</v>
      </c>
      <c r="F90" s="69">
        <f t="shared" si="29"/>
        <v>530.89123365850423</v>
      </c>
      <c r="G90" s="69">
        <f t="shared" si="29"/>
        <v>530.89123365850423</v>
      </c>
      <c r="H90" s="69">
        <f t="shared" ref="H90:K91" si="30">SUM(H91)</f>
        <v>0</v>
      </c>
      <c r="I90" s="69">
        <f t="shared" si="30"/>
        <v>0</v>
      </c>
      <c r="J90" s="69">
        <f t="shared" si="30"/>
        <v>0</v>
      </c>
      <c r="K90" s="69">
        <f t="shared" si="30"/>
        <v>0</v>
      </c>
    </row>
    <row r="91" spans="1:11" s="70" customFormat="1" x14ac:dyDescent="0.2">
      <c r="A91" s="67">
        <v>32</v>
      </c>
      <c r="B91" s="68" t="s">
        <v>32</v>
      </c>
      <c r="C91" s="69">
        <f t="shared" si="29"/>
        <v>0</v>
      </c>
      <c r="D91" s="69">
        <f t="shared" si="29"/>
        <v>256.95135709071604</v>
      </c>
      <c r="E91" s="69">
        <f t="shared" si="29"/>
        <v>530.89123365850423</v>
      </c>
      <c r="F91" s="69">
        <f t="shared" si="29"/>
        <v>530.89123365850423</v>
      </c>
      <c r="G91" s="69">
        <f t="shared" si="29"/>
        <v>530.89123365850423</v>
      </c>
      <c r="H91" s="69">
        <f t="shared" si="30"/>
        <v>0</v>
      </c>
      <c r="I91" s="69">
        <f t="shared" si="30"/>
        <v>0</v>
      </c>
      <c r="J91" s="69">
        <f t="shared" si="30"/>
        <v>0</v>
      </c>
      <c r="K91" s="69">
        <f t="shared" si="30"/>
        <v>0</v>
      </c>
    </row>
    <row r="92" spans="1:11" s="70" customFormat="1" ht="25.5" x14ac:dyDescent="0.2">
      <c r="A92" s="67">
        <v>329</v>
      </c>
      <c r="B92" s="68" t="s">
        <v>160</v>
      </c>
      <c r="C92" s="69">
        <f>(SUM(C93+C94))</f>
        <v>0</v>
      </c>
      <c r="D92" s="69">
        <f>(SUM(D93+D94))</f>
        <v>256.95135709071604</v>
      </c>
      <c r="E92" s="69">
        <f>(SUM(E93+E94))</f>
        <v>530.89123365850423</v>
      </c>
      <c r="F92" s="69">
        <f>(SUM(F93+F94))</f>
        <v>530.89123365850423</v>
      </c>
      <c r="G92" s="69">
        <f>(SUM(G93+G94))</f>
        <v>530.89123365850423</v>
      </c>
      <c r="H92" s="69">
        <f t="shared" ref="H92:K92" si="31">SUM(H93+H94)</f>
        <v>0</v>
      </c>
      <c r="I92" s="69">
        <f t="shared" si="31"/>
        <v>0</v>
      </c>
      <c r="J92" s="69">
        <f t="shared" si="31"/>
        <v>0</v>
      </c>
      <c r="K92" s="69">
        <f t="shared" si="31"/>
        <v>0</v>
      </c>
    </row>
    <row r="93" spans="1:11" s="70" customFormat="1" ht="25.5" x14ac:dyDescent="0.2">
      <c r="A93" s="71">
        <v>3291</v>
      </c>
      <c r="B93" s="72" t="s">
        <v>191</v>
      </c>
      <c r="C93" s="73">
        <v>0</v>
      </c>
      <c r="D93" s="73">
        <v>185.81193178047647</v>
      </c>
      <c r="E93" s="73">
        <v>265.44561682925212</v>
      </c>
      <c r="F93" s="73">
        <v>265.44561682925212</v>
      </c>
      <c r="G93" s="73">
        <v>265.44561682925212</v>
      </c>
      <c r="H93" s="73"/>
      <c r="I93" s="73"/>
      <c r="J93" s="73"/>
      <c r="K93" s="73"/>
    </row>
    <row r="94" spans="1:11" x14ac:dyDescent="0.2">
      <c r="A94" s="71">
        <v>3299</v>
      </c>
      <c r="B94" s="72" t="s">
        <v>160</v>
      </c>
      <c r="C94" s="73">
        <v>0</v>
      </c>
      <c r="D94" s="73">
        <v>71.13942531023956</v>
      </c>
      <c r="E94" s="73">
        <v>265.44561682925212</v>
      </c>
      <c r="F94" s="73">
        <v>265.44561682925212</v>
      </c>
      <c r="G94" s="73">
        <v>265.44561682925212</v>
      </c>
      <c r="H94" s="73"/>
      <c r="I94" s="73"/>
      <c r="J94" s="73"/>
      <c r="K94" s="73"/>
    </row>
    <row r="95" spans="1:11" ht="51" x14ac:dyDescent="0.2">
      <c r="A95" s="63" t="s">
        <v>192</v>
      </c>
      <c r="B95" s="64" t="s">
        <v>193</v>
      </c>
      <c r="C95" s="65">
        <f>(SUM(C97))</f>
        <v>769.39412037958721</v>
      </c>
      <c r="D95" s="65">
        <f>(SUM(D97))</f>
        <v>265.44561682925212</v>
      </c>
      <c r="E95" s="65">
        <f>(SUM(E97))</f>
        <v>265.44561682925212</v>
      </c>
      <c r="F95" s="65">
        <f>(SUM(F97))</f>
        <v>265.44561682925212</v>
      </c>
      <c r="G95" s="65">
        <f>(SUM(G97))</f>
        <v>265.44561682925212</v>
      </c>
      <c r="H95" s="65">
        <f t="shared" ref="H95:K95" si="32">SUM(H97)</f>
        <v>0</v>
      </c>
      <c r="I95" s="65">
        <f t="shared" si="32"/>
        <v>0</v>
      </c>
      <c r="J95" s="65">
        <f t="shared" si="32"/>
        <v>0</v>
      </c>
      <c r="K95" s="65">
        <f t="shared" si="32"/>
        <v>0</v>
      </c>
    </row>
    <row r="96" spans="1:11" x14ac:dyDescent="0.2">
      <c r="A96" s="66" t="s">
        <v>185</v>
      </c>
      <c r="B96" s="64" t="s">
        <v>50</v>
      </c>
      <c r="C96" s="65">
        <v>0</v>
      </c>
      <c r="D96" s="65">
        <v>0</v>
      </c>
      <c r="E96" s="65">
        <v>0</v>
      </c>
      <c r="F96" s="65">
        <v>0</v>
      </c>
      <c r="G96" s="65">
        <v>0</v>
      </c>
      <c r="H96" s="65"/>
      <c r="I96" s="65"/>
      <c r="J96" s="65"/>
      <c r="K96" s="65"/>
    </row>
    <row r="97" spans="1:11" s="62" customFormat="1" x14ac:dyDescent="0.2">
      <c r="A97" s="67">
        <v>3</v>
      </c>
      <c r="B97" s="68" t="s">
        <v>23</v>
      </c>
      <c r="C97" s="69">
        <f>(SUM(C98))</f>
        <v>769.39412037958721</v>
      </c>
      <c r="D97" s="69">
        <f>(SUM(D98+D103))</f>
        <v>265.44561682925212</v>
      </c>
      <c r="E97" s="69">
        <f>(SUM(E98+E103))</f>
        <v>265.44561682925212</v>
      </c>
      <c r="F97" s="69">
        <f>(SUM(F98+F103))</f>
        <v>265.44561682925212</v>
      </c>
      <c r="G97" s="69">
        <f>(SUM(G98+G103))</f>
        <v>265.44561682925212</v>
      </c>
      <c r="H97" s="69">
        <f t="shared" ref="H97:J97" si="33">SUM(H98+H103)</f>
        <v>0</v>
      </c>
      <c r="I97" s="69">
        <f t="shared" si="33"/>
        <v>0</v>
      </c>
      <c r="J97" s="69">
        <f t="shared" si="33"/>
        <v>0</v>
      </c>
      <c r="K97" s="69">
        <f>SUM(K98+K103)</f>
        <v>0</v>
      </c>
    </row>
    <row r="98" spans="1:11" s="62" customFormat="1" x14ac:dyDescent="0.2">
      <c r="A98" s="67">
        <v>32</v>
      </c>
      <c r="B98" s="68" t="s">
        <v>32</v>
      </c>
      <c r="C98" s="69">
        <f>(SUM(C99:C103))</f>
        <v>769.39412037958721</v>
      </c>
      <c r="D98" s="69">
        <f>(SUM(D99+D101))</f>
        <v>0</v>
      </c>
      <c r="E98" s="69">
        <f>(SUM(E99+E101))</f>
        <v>0</v>
      </c>
      <c r="F98" s="69">
        <f>(SUM(F99+F101))</f>
        <v>0</v>
      </c>
      <c r="G98" s="69">
        <f>(SUM(G99+G101))</f>
        <v>0</v>
      </c>
      <c r="H98" s="69">
        <f t="shared" ref="H98:J98" si="34">SUM(H99+H101)</f>
        <v>0</v>
      </c>
      <c r="I98" s="69">
        <f t="shared" si="34"/>
        <v>0</v>
      </c>
      <c r="J98" s="69">
        <f t="shared" si="34"/>
        <v>0</v>
      </c>
      <c r="K98" s="69">
        <f>SUM(K99+K101)</f>
        <v>0</v>
      </c>
    </row>
    <row r="99" spans="1:11" s="70" customFormat="1" x14ac:dyDescent="0.2">
      <c r="A99" s="67">
        <v>322</v>
      </c>
      <c r="B99" s="68" t="s">
        <v>150</v>
      </c>
      <c r="C99" s="69">
        <f>(SUM(C100))</f>
        <v>0</v>
      </c>
      <c r="D99" s="69">
        <f>(SUM(D100))</f>
        <v>0</v>
      </c>
      <c r="E99" s="69">
        <f>(SUM(E100))</f>
        <v>0</v>
      </c>
      <c r="F99" s="69">
        <f>(SUM(F100))</f>
        <v>0</v>
      </c>
      <c r="G99" s="69">
        <f>(SUM(G100))</f>
        <v>0</v>
      </c>
      <c r="H99" s="69">
        <f t="shared" ref="H99:K99" si="35">SUM(H100)</f>
        <v>0</v>
      </c>
      <c r="I99" s="69">
        <f t="shared" si="35"/>
        <v>0</v>
      </c>
      <c r="J99" s="69">
        <f t="shared" si="35"/>
        <v>0</v>
      </c>
      <c r="K99" s="69">
        <f t="shared" si="35"/>
        <v>0</v>
      </c>
    </row>
    <row r="100" spans="1:11" x14ac:dyDescent="0.2">
      <c r="A100" s="71">
        <v>3222</v>
      </c>
      <c r="B100" s="72" t="s">
        <v>99</v>
      </c>
      <c r="C100" s="73">
        <v>0</v>
      </c>
      <c r="D100" s="73">
        <v>0</v>
      </c>
      <c r="E100" s="73">
        <v>0</v>
      </c>
      <c r="F100" s="73">
        <v>0</v>
      </c>
      <c r="G100" s="73">
        <v>0</v>
      </c>
      <c r="H100" s="73"/>
      <c r="I100" s="73"/>
      <c r="J100" s="73"/>
      <c r="K100" s="73"/>
    </row>
    <row r="101" spans="1:11" s="70" customFormat="1" ht="25.5" x14ac:dyDescent="0.2">
      <c r="A101" s="67">
        <v>329</v>
      </c>
      <c r="B101" s="68" t="s">
        <v>160</v>
      </c>
      <c r="C101" s="69">
        <f>(SUM(C102))</f>
        <v>0</v>
      </c>
      <c r="D101" s="69">
        <f>(SUM(D102))</f>
        <v>0</v>
      </c>
      <c r="E101" s="69">
        <f>(SUM(E102))</f>
        <v>0</v>
      </c>
      <c r="F101" s="69">
        <f>(SUM(F102))</f>
        <v>0</v>
      </c>
      <c r="G101" s="69">
        <f>(SUM(G102))</f>
        <v>0</v>
      </c>
      <c r="H101" s="69">
        <f t="shared" ref="H101:K101" si="36">SUM(H102)</f>
        <v>0</v>
      </c>
      <c r="I101" s="69">
        <f t="shared" si="36"/>
        <v>0</v>
      </c>
      <c r="J101" s="69">
        <f t="shared" si="36"/>
        <v>0</v>
      </c>
      <c r="K101" s="69">
        <f t="shared" si="36"/>
        <v>0</v>
      </c>
    </row>
    <row r="102" spans="1:11" s="70" customFormat="1" x14ac:dyDescent="0.2">
      <c r="A102" s="71">
        <v>3299</v>
      </c>
      <c r="B102" s="72" t="s">
        <v>160</v>
      </c>
      <c r="C102" s="73">
        <v>0</v>
      </c>
      <c r="D102" s="73">
        <v>0</v>
      </c>
      <c r="E102" s="73">
        <v>0</v>
      </c>
      <c r="F102" s="73">
        <v>0</v>
      </c>
      <c r="G102" s="73">
        <v>0</v>
      </c>
      <c r="H102" s="73"/>
      <c r="I102" s="73"/>
      <c r="J102" s="73"/>
      <c r="K102" s="73"/>
    </row>
    <row r="103" spans="1:11" ht="25.5" x14ac:dyDescent="0.2">
      <c r="A103" s="67">
        <v>37</v>
      </c>
      <c r="B103" s="72" t="s">
        <v>167</v>
      </c>
      <c r="C103" s="69">
        <f>(SUM(C104))</f>
        <v>769.39412037958721</v>
      </c>
      <c r="D103" s="69">
        <f>(SUM(D104))</f>
        <v>265.44561682925212</v>
      </c>
      <c r="E103" s="69">
        <f>(SUM(E104))</f>
        <v>265.44561682925212</v>
      </c>
      <c r="F103" s="69">
        <f>(SUM(F104))</f>
        <v>265.44561682925212</v>
      </c>
      <c r="G103" s="69">
        <f>(SUM(G104))</f>
        <v>265.44561682925212</v>
      </c>
      <c r="H103" s="69">
        <f t="shared" ref="H103:K104" si="37">SUM(H104)</f>
        <v>0</v>
      </c>
      <c r="I103" s="69">
        <f t="shared" si="37"/>
        <v>0</v>
      </c>
      <c r="J103" s="69">
        <f t="shared" si="37"/>
        <v>0</v>
      </c>
      <c r="K103" s="69">
        <f t="shared" si="37"/>
        <v>0</v>
      </c>
    </row>
    <row r="104" spans="1:11" s="70" customFormat="1" ht="25.5" x14ac:dyDescent="0.2">
      <c r="A104" s="67">
        <v>372</v>
      </c>
      <c r="B104" s="72" t="s">
        <v>168</v>
      </c>
      <c r="C104" s="69">
        <v>769.39412037958721</v>
      </c>
      <c r="D104" s="69">
        <f>(SUM(D105))</f>
        <v>265.44561682925212</v>
      </c>
      <c r="E104" s="69">
        <f>(SUM(E105))</f>
        <v>265.44561682925212</v>
      </c>
      <c r="F104" s="69">
        <f>(SUM(F105))</f>
        <v>265.44561682925212</v>
      </c>
      <c r="G104" s="69">
        <f>(SUM(G105))</f>
        <v>265.44561682925212</v>
      </c>
      <c r="H104" s="69">
        <f t="shared" si="37"/>
        <v>0</v>
      </c>
      <c r="I104" s="69">
        <f t="shared" si="37"/>
        <v>0</v>
      </c>
      <c r="J104" s="69">
        <f t="shared" si="37"/>
        <v>0</v>
      </c>
      <c r="K104" s="69">
        <f t="shared" si="37"/>
        <v>0</v>
      </c>
    </row>
    <row r="105" spans="1:11" ht="25.5" x14ac:dyDescent="0.2">
      <c r="A105" s="71">
        <v>3722</v>
      </c>
      <c r="B105" s="72" t="s">
        <v>194</v>
      </c>
      <c r="C105" s="73">
        <v>769.39412037958721</v>
      </c>
      <c r="D105" s="73">
        <v>265.44561682925212</v>
      </c>
      <c r="E105" s="73">
        <v>265.44561682925212</v>
      </c>
      <c r="F105" s="73">
        <v>265.44561682925212</v>
      </c>
      <c r="G105" s="73">
        <v>265.44561682925212</v>
      </c>
      <c r="H105" s="73"/>
      <c r="I105" s="73"/>
      <c r="J105" s="73"/>
      <c r="K105" s="73"/>
    </row>
    <row r="106" spans="1:11" s="70" customFormat="1" ht="51" x14ac:dyDescent="0.2">
      <c r="A106" s="63" t="s">
        <v>195</v>
      </c>
      <c r="B106" s="64" t="s">
        <v>196</v>
      </c>
      <c r="C106" s="65">
        <f>(SUM(C108))</f>
        <v>519.34434932643171</v>
      </c>
      <c r="D106" s="65">
        <f>(SUM(D108))</f>
        <v>530.89123365850423</v>
      </c>
      <c r="E106" s="65">
        <f>(SUM(E108))</f>
        <v>530.89123365850423</v>
      </c>
      <c r="F106" s="65">
        <f>(SUM(F108))</f>
        <v>530.89123365850423</v>
      </c>
      <c r="G106" s="65">
        <f>(SUM(G108))</f>
        <v>530.89123365850423</v>
      </c>
      <c r="H106" s="65">
        <f t="shared" ref="H106:K106" si="38">SUM(H108)</f>
        <v>0</v>
      </c>
      <c r="I106" s="65">
        <f t="shared" si="38"/>
        <v>0</v>
      </c>
      <c r="J106" s="65">
        <f t="shared" si="38"/>
        <v>0</v>
      </c>
      <c r="K106" s="65">
        <f t="shared" si="38"/>
        <v>0</v>
      </c>
    </row>
    <row r="107" spans="1:11" s="70" customFormat="1" x14ac:dyDescent="0.2">
      <c r="A107" s="66" t="s">
        <v>185</v>
      </c>
      <c r="B107" s="64" t="s">
        <v>50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  <c r="H107" s="65"/>
      <c r="I107" s="65"/>
      <c r="J107" s="65"/>
      <c r="K107" s="65"/>
    </row>
    <row r="108" spans="1:11" x14ac:dyDescent="0.2">
      <c r="A108" s="67">
        <v>3</v>
      </c>
      <c r="B108" s="68" t="s">
        <v>23</v>
      </c>
      <c r="C108" s="69">
        <f t="shared" ref="C108:G109" si="39">(SUM(C109))</f>
        <v>519.34434932643171</v>
      </c>
      <c r="D108" s="69">
        <f t="shared" si="39"/>
        <v>530.89123365850423</v>
      </c>
      <c r="E108" s="69">
        <f t="shared" si="39"/>
        <v>530.89123365850423</v>
      </c>
      <c r="F108" s="69">
        <f t="shared" si="39"/>
        <v>530.89123365850423</v>
      </c>
      <c r="G108" s="69">
        <f t="shared" si="39"/>
        <v>530.89123365850423</v>
      </c>
      <c r="H108" s="69">
        <f t="shared" ref="H108:K110" si="40">SUM(H109)</f>
        <v>0</v>
      </c>
      <c r="I108" s="69">
        <f t="shared" si="40"/>
        <v>0</v>
      </c>
      <c r="J108" s="69">
        <f t="shared" si="40"/>
        <v>0</v>
      </c>
      <c r="K108" s="69">
        <f t="shared" si="40"/>
        <v>0</v>
      </c>
    </row>
    <row r="109" spans="1:11" x14ac:dyDescent="0.2">
      <c r="A109" s="67">
        <v>32</v>
      </c>
      <c r="B109" s="68" t="s">
        <v>32</v>
      </c>
      <c r="C109" s="69">
        <f t="shared" si="39"/>
        <v>519.34434932643171</v>
      </c>
      <c r="D109" s="69">
        <f t="shared" si="39"/>
        <v>530.89123365850423</v>
      </c>
      <c r="E109" s="69">
        <f t="shared" si="39"/>
        <v>530.89123365850423</v>
      </c>
      <c r="F109" s="69">
        <f t="shared" si="39"/>
        <v>530.89123365850423</v>
      </c>
      <c r="G109" s="69">
        <f t="shared" si="39"/>
        <v>530.89123365850423</v>
      </c>
      <c r="H109" s="69">
        <f t="shared" si="40"/>
        <v>0</v>
      </c>
      <c r="I109" s="69">
        <f t="shared" si="40"/>
        <v>0</v>
      </c>
      <c r="J109" s="69">
        <f t="shared" si="40"/>
        <v>0</v>
      </c>
      <c r="K109" s="69">
        <f t="shared" si="40"/>
        <v>0</v>
      </c>
    </row>
    <row r="110" spans="1:11" x14ac:dyDescent="0.2">
      <c r="A110" s="67">
        <v>323</v>
      </c>
      <c r="B110" s="68" t="s">
        <v>104</v>
      </c>
      <c r="C110" s="69">
        <v>519.34434932643171</v>
      </c>
      <c r="D110" s="69">
        <f>(SUM(D111))</f>
        <v>530.89123365850423</v>
      </c>
      <c r="E110" s="69">
        <f>(SUM(E111))</f>
        <v>530.89123365850423</v>
      </c>
      <c r="F110" s="69">
        <f>(SUM(F111))</f>
        <v>530.89123365850423</v>
      </c>
      <c r="G110" s="69">
        <f>(SUM(G111))</f>
        <v>530.89123365850423</v>
      </c>
      <c r="H110" s="69">
        <f t="shared" si="40"/>
        <v>0</v>
      </c>
      <c r="I110" s="69">
        <f t="shared" si="40"/>
        <v>0</v>
      </c>
      <c r="J110" s="69">
        <f t="shared" si="40"/>
        <v>0</v>
      </c>
      <c r="K110" s="69">
        <f t="shared" si="40"/>
        <v>0</v>
      </c>
    </row>
    <row r="111" spans="1:11" s="62" customFormat="1" x14ac:dyDescent="0.2">
      <c r="A111" s="71">
        <v>3237</v>
      </c>
      <c r="B111" s="72" t="s">
        <v>159</v>
      </c>
      <c r="C111" s="73">
        <v>519.34434932643171</v>
      </c>
      <c r="D111" s="73">
        <v>530.89123365850423</v>
      </c>
      <c r="E111" s="73">
        <v>530.89123365850423</v>
      </c>
      <c r="F111" s="73">
        <v>530.89123365850423</v>
      </c>
      <c r="G111" s="73">
        <v>530.89123365850423</v>
      </c>
      <c r="H111" s="73"/>
      <c r="I111" s="73"/>
      <c r="J111" s="73"/>
      <c r="K111" s="73"/>
    </row>
    <row r="112" spans="1:11" s="62" customFormat="1" ht="51" x14ac:dyDescent="0.2">
      <c r="A112" s="86" t="s">
        <v>197</v>
      </c>
      <c r="B112" s="64" t="s">
        <v>294</v>
      </c>
      <c r="C112" s="65">
        <f>(SUM(C114))</f>
        <v>7078.7709867940803</v>
      </c>
      <c r="D112" s="65">
        <f>(SUM(D114))</f>
        <v>929.05965890238235</v>
      </c>
      <c r="E112" s="65">
        <f>(SUM(E114))</f>
        <v>1327.2280841462605</v>
      </c>
      <c r="F112" s="65">
        <f>(SUM(F114))</f>
        <v>1327.2280841462605</v>
      </c>
      <c r="G112" s="65">
        <f>(SUM(G114))</f>
        <v>1327.2280841462605</v>
      </c>
      <c r="H112" s="65">
        <f t="shared" ref="H112:K112" si="41">SUM(H114)</f>
        <v>0</v>
      </c>
      <c r="I112" s="65">
        <f t="shared" si="41"/>
        <v>0</v>
      </c>
      <c r="J112" s="65">
        <f t="shared" si="41"/>
        <v>0</v>
      </c>
      <c r="K112" s="65">
        <f t="shared" si="41"/>
        <v>0</v>
      </c>
    </row>
    <row r="113" spans="1:11" s="62" customFormat="1" x14ac:dyDescent="0.2">
      <c r="A113" s="66" t="s">
        <v>185</v>
      </c>
      <c r="B113" s="64" t="s">
        <v>50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  <c r="H113" s="65"/>
      <c r="I113" s="65"/>
      <c r="J113" s="65"/>
      <c r="K113" s="65"/>
    </row>
    <row r="114" spans="1:11" x14ac:dyDescent="0.2">
      <c r="A114" s="67">
        <v>3</v>
      </c>
      <c r="B114" s="68" t="s">
        <v>23</v>
      </c>
      <c r="C114" s="69">
        <f>(SUM(C115+C122))</f>
        <v>7078.7709867940803</v>
      </c>
      <c r="D114" s="69">
        <f>(SUM(D115+D122))</f>
        <v>929.05965890238235</v>
      </c>
      <c r="E114" s="69">
        <f>(SUM(E115+E122))</f>
        <v>1327.2280841462605</v>
      </c>
      <c r="F114" s="69">
        <f>(SUM(F115+F122))</f>
        <v>1327.2280841462605</v>
      </c>
      <c r="G114" s="69">
        <f>(SUM(G115+G122))</f>
        <v>1327.2280841462605</v>
      </c>
      <c r="H114" s="69">
        <f>SUM(H115)</f>
        <v>0</v>
      </c>
      <c r="I114" s="69">
        <f>SUM(I115)</f>
        <v>0</v>
      </c>
      <c r="J114" s="69">
        <f>SUM(J115)</f>
        <v>0</v>
      </c>
      <c r="K114" s="69">
        <f>SUM(K115)</f>
        <v>0</v>
      </c>
    </row>
    <row r="115" spans="1:11" s="62" customFormat="1" x14ac:dyDescent="0.2">
      <c r="A115" s="67">
        <v>31</v>
      </c>
      <c r="B115" s="68" t="s">
        <v>24</v>
      </c>
      <c r="C115" s="69">
        <f>(SUM(C116+C118+C120))</f>
        <v>6653.3943858252042</v>
      </c>
      <c r="D115" s="69">
        <f>(SUM(D116+D118+D120))</f>
        <v>836.15369301214412</v>
      </c>
      <c r="E115" s="69">
        <f>(SUM(E116+E118+E120))</f>
        <v>1194.5052757316344</v>
      </c>
      <c r="F115" s="69">
        <f>(SUM(F116+F118+F120))</f>
        <v>1194.5052757316344</v>
      </c>
      <c r="G115" s="69">
        <f>(SUM(G116+G118+G120))</f>
        <v>1194.5052757316344</v>
      </c>
      <c r="H115" s="69">
        <f t="shared" ref="H115:K115" si="42">SUM(H116+H118+H120)</f>
        <v>0</v>
      </c>
      <c r="I115" s="69">
        <f t="shared" si="42"/>
        <v>0</v>
      </c>
      <c r="J115" s="69">
        <f t="shared" si="42"/>
        <v>0</v>
      </c>
      <c r="K115" s="69">
        <f t="shared" si="42"/>
        <v>0</v>
      </c>
    </row>
    <row r="116" spans="1:11" s="62" customFormat="1" x14ac:dyDescent="0.2">
      <c r="A116" s="67">
        <v>311</v>
      </c>
      <c r="B116" s="68" t="s">
        <v>198</v>
      </c>
      <c r="C116" s="69">
        <v>5390.8023093768661</v>
      </c>
      <c r="D116" s="69">
        <f>(SUM(D117))</f>
        <v>703.430884597518</v>
      </c>
      <c r="E116" s="69">
        <f>(SUM(E117))</f>
        <v>1061.7824673170085</v>
      </c>
      <c r="F116" s="69">
        <f>(SUM(F117))</f>
        <v>1061.7824673170085</v>
      </c>
      <c r="G116" s="69">
        <f>(SUM(G117))</f>
        <v>1061.7824673170085</v>
      </c>
      <c r="H116" s="69">
        <f t="shared" ref="H116:K116" si="43">SUM(H117)</f>
        <v>0</v>
      </c>
      <c r="I116" s="69">
        <f t="shared" si="43"/>
        <v>0</v>
      </c>
      <c r="J116" s="69">
        <f t="shared" si="43"/>
        <v>0</v>
      </c>
      <c r="K116" s="69">
        <f t="shared" si="43"/>
        <v>0</v>
      </c>
    </row>
    <row r="117" spans="1:11" x14ac:dyDescent="0.2">
      <c r="A117" s="71">
        <v>3111</v>
      </c>
      <c r="B117" s="72" t="s">
        <v>85</v>
      </c>
      <c r="C117" s="73">
        <v>5390.8023093768661</v>
      </c>
      <c r="D117" s="73">
        <v>703.430884597518</v>
      </c>
      <c r="E117" s="73">
        <v>1061.7824673170085</v>
      </c>
      <c r="F117" s="73">
        <v>1061.7824673170085</v>
      </c>
      <c r="G117" s="73">
        <v>1061.7824673170085</v>
      </c>
      <c r="H117" s="73"/>
      <c r="I117" s="73"/>
      <c r="J117" s="73"/>
      <c r="K117" s="73"/>
    </row>
    <row r="118" spans="1:11" s="62" customFormat="1" x14ac:dyDescent="0.2">
      <c r="A118" s="67">
        <v>312</v>
      </c>
      <c r="B118" s="68" t="s">
        <v>90</v>
      </c>
      <c r="C118" s="69">
        <v>206.51668989315812</v>
      </c>
      <c r="D118" s="69">
        <f>(SUM(D119))</f>
        <v>66.361404207313029</v>
      </c>
      <c r="E118" s="69">
        <f>(SUM(E119))</f>
        <v>66.361404207313029</v>
      </c>
      <c r="F118" s="69">
        <f>(SUM(F119))</f>
        <v>66.361404207313029</v>
      </c>
      <c r="G118" s="69">
        <f>(SUM(G119))</f>
        <v>66.361404207313029</v>
      </c>
      <c r="H118" s="69">
        <f t="shared" ref="H118:K118" si="44">SUM(H119)</f>
        <v>0</v>
      </c>
      <c r="I118" s="69">
        <f t="shared" si="44"/>
        <v>0</v>
      </c>
      <c r="J118" s="69">
        <f t="shared" si="44"/>
        <v>0</v>
      </c>
      <c r="K118" s="69">
        <f t="shared" si="44"/>
        <v>0</v>
      </c>
    </row>
    <row r="119" spans="1:11" x14ac:dyDescent="0.2">
      <c r="A119" s="71">
        <v>3121</v>
      </c>
      <c r="B119" s="72" t="s">
        <v>90</v>
      </c>
      <c r="C119" s="73">
        <v>206.51668989315812</v>
      </c>
      <c r="D119" s="73">
        <v>66.361404207313029</v>
      </c>
      <c r="E119" s="73">
        <v>66.361404207313029</v>
      </c>
      <c r="F119" s="73">
        <v>66.361404207313029</v>
      </c>
      <c r="G119" s="73">
        <v>66.361404207313029</v>
      </c>
      <c r="H119" s="73"/>
      <c r="I119" s="73"/>
      <c r="J119" s="73"/>
      <c r="K119" s="73"/>
    </row>
    <row r="120" spans="1:11" s="62" customFormat="1" x14ac:dyDescent="0.2">
      <c r="A120" s="79">
        <v>313</v>
      </c>
      <c r="B120" s="80" t="s">
        <v>91</v>
      </c>
      <c r="C120" s="81">
        <v>1056.0753865551794</v>
      </c>
      <c r="D120" s="81">
        <f>(SUM(D121))</f>
        <v>66.361404207313029</v>
      </c>
      <c r="E120" s="81">
        <f>(SUM(E121))</f>
        <v>66.361404207313029</v>
      </c>
      <c r="F120" s="81">
        <f>(SUM(F121))</f>
        <v>66.361404207313029</v>
      </c>
      <c r="G120" s="81">
        <f>(SUM(G121))</f>
        <v>66.361404207313029</v>
      </c>
      <c r="H120" s="81">
        <f t="shared" ref="H120:K120" si="45">SUM(H121)</f>
        <v>0</v>
      </c>
      <c r="I120" s="81">
        <f t="shared" si="45"/>
        <v>0</v>
      </c>
      <c r="J120" s="81">
        <f t="shared" si="45"/>
        <v>0</v>
      </c>
      <c r="K120" s="81">
        <f t="shared" si="45"/>
        <v>0</v>
      </c>
    </row>
    <row r="121" spans="1:11" s="62" customFormat="1" ht="25.5" x14ac:dyDescent="0.2">
      <c r="A121" s="71">
        <v>3132</v>
      </c>
      <c r="B121" s="72" t="s">
        <v>199</v>
      </c>
      <c r="C121" s="73">
        <v>1056.0753865551794</v>
      </c>
      <c r="D121" s="73">
        <v>66.361404207313029</v>
      </c>
      <c r="E121" s="73">
        <v>66.361404207313029</v>
      </c>
      <c r="F121" s="73">
        <v>66.361404207313029</v>
      </c>
      <c r="G121" s="73">
        <v>66.361404207313029</v>
      </c>
      <c r="H121" s="73"/>
      <c r="I121" s="73"/>
      <c r="J121" s="73"/>
      <c r="K121" s="73"/>
    </row>
    <row r="122" spans="1:11" x14ac:dyDescent="0.2">
      <c r="A122" s="67">
        <v>32</v>
      </c>
      <c r="B122" s="68" t="s">
        <v>32</v>
      </c>
      <c r="C122" s="69">
        <f>(SUM(C123))</f>
        <v>425.37660096887646</v>
      </c>
      <c r="D122" s="69">
        <f>(SUM(D123))</f>
        <v>92.905965890238235</v>
      </c>
      <c r="E122" s="69">
        <f>(SUM(E123))</f>
        <v>132.72280841462606</v>
      </c>
      <c r="F122" s="69">
        <f>(SUM(F123))</f>
        <v>132.72280841462606</v>
      </c>
      <c r="G122" s="69">
        <f>(SUM(G123))</f>
        <v>132.72280841462606</v>
      </c>
      <c r="H122" s="69">
        <f t="shared" ref="H122:K122" si="46">SUM(H123)</f>
        <v>0</v>
      </c>
      <c r="I122" s="69">
        <f t="shared" si="46"/>
        <v>0</v>
      </c>
      <c r="J122" s="69">
        <f t="shared" si="46"/>
        <v>0</v>
      </c>
      <c r="K122" s="69">
        <f t="shared" si="46"/>
        <v>0</v>
      </c>
    </row>
    <row r="123" spans="1:11" x14ac:dyDescent="0.2">
      <c r="A123" s="67">
        <v>321</v>
      </c>
      <c r="B123" s="68" t="s">
        <v>93</v>
      </c>
      <c r="C123" s="69">
        <v>425.37660096887646</v>
      </c>
      <c r="D123" s="69">
        <f>(SUM(D124+D125))</f>
        <v>92.905965890238235</v>
      </c>
      <c r="E123" s="69">
        <f>(SUM(E124+E125))</f>
        <v>132.72280841462606</v>
      </c>
      <c r="F123" s="69">
        <f>(SUM(F124+F125))</f>
        <v>132.72280841462606</v>
      </c>
      <c r="G123" s="69">
        <f>(SUM(G124+G125))</f>
        <v>132.72280841462606</v>
      </c>
      <c r="H123" s="69">
        <f t="shared" ref="H123:J123" si="47">SUM(H124+H125)</f>
        <v>0</v>
      </c>
      <c r="I123" s="69">
        <f t="shared" si="47"/>
        <v>0</v>
      </c>
      <c r="J123" s="69">
        <f t="shared" si="47"/>
        <v>0</v>
      </c>
      <c r="K123" s="69">
        <f>SUM(K124+K125)</f>
        <v>0</v>
      </c>
    </row>
    <row r="124" spans="1:11" x14ac:dyDescent="0.2">
      <c r="A124" s="71">
        <v>3211</v>
      </c>
      <c r="B124" s="72" t="s">
        <v>94</v>
      </c>
      <c r="C124" s="73">
        <v>0</v>
      </c>
      <c r="D124" s="73">
        <v>0</v>
      </c>
      <c r="E124" s="73">
        <v>0</v>
      </c>
      <c r="F124" s="73">
        <v>0</v>
      </c>
      <c r="G124" s="73">
        <v>0</v>
      </c>
      <c r="H124" s="73"/>
      <c r="I124" s="73"/>
      <c r="J124" s="73"/>
      <c r="K124" s="73"/>
    </row>
    <row r="125" spans="1:11" ht="25.5" x14ac:dyDescent="0.2">
      <c r="A125" s="71">
        <v>3212</v>
      </c>
      <c r="B125" s="72" t="s">
        <v>200</v>
      </c>
      <c r="C125" s="73">
        <v>425.37660096887646</v>
      </c>
      <c r="D125" s="73">
        <v>92.905965890238235</v>
      </c>
      <c r="E125" s="73">
        <v>132.72280841462606</v>
      </c>
      <c r="F125" s="73">
        <v>132.72280841462606</v>
      </c>
      <c r="G125" s="73">
        <v>132.72280841462606</v>
      </c>
      <c r="H125" s="73"/>
      <c r="I125" s="73"/>
      <c r="J125" s="73"/>
      <c r="K125" s="73"/>
    </row>
    <row r="126" spans="1:11" s="70" customFormat="1" ht="51" x14ac:dyDescent="0.2">
      <c r="A126" s="63" t="s">
        <v>197</v>
      </c>
      <c r="B126" s="64" t="s">
        <v>294</v>
      </c>
      <c r="C126" s="65">
        <f>(SUM(C128))</f>
        <v>2117.1942398301148</v>
      </c>
      <c r="D126" s="65">
        <f>(SUM(D128))</f>
        <v>4645.2982945119111</v>
      </c>
      <c r="E126" s="65">
        <f>(SUM(E128))</f>
        <v>5773.4421660362341</v>
      </c>
      <c r="F126" s="65">
        <f>(SUM(F128))</f>
        <v>5773.4421660362341</v>
      </c>
      <c r="G126" s="65">
        <f>(SUM(G128))</f>
        <v>5773.4421660362341</v>
      </c>
      <c r="H126" s="65">
        <f>SUM(H128)</f>
        <v>0</v>
      </c>
      <c r="I126" s="65">
        <f>SUM(I128)</f>
        <v>0</v>
      </c>
      <c r="J126" s="65">
        <f>SUM(J128)</f>
        <v>0</v>
      </c>
      <c r="K126" s="65">
        <f>SUM(K128)</f>
        <v>0</v>
      </c>
    </row>
    <row r="127" spans="1:11" s="70" customFormat="1" x14ac:dyDescent="0.2">
      <c r="A127" s="66" t="s">
        <v>201</v>
      </c>
      <c r="B127" s="64" t="s">
        <v>87</v>
      </c>
      <c r="C127" s="65">
        <v>0</v>
      </c>
      <c r="D127" s="65">
        <v>0</v>
      </c>
      <c r="E127" s="65">
        <v>0</v>
      </c>
      <c r="F127" s="65">
        <v>0</v>
      </c>
      <c r="G127" s="65">
        <v>0</v>
      </c>
      <c r="H127" s="65"/>
      <c r="I127" s="65"/>
      <c r="J127" s="65"/>
      <c r="K127" s="65"/>
    </row>
    <row r="128" spans="1:11" s="70" customFormat="1" x14ac:dyDescent="0.2">
      <c r="A128" s="67">
        <v>3</v>
      </c>
      <c r="B128" s="68" t="s">
        <v>23</v>
      </c>
      <c r="C128" s="69">
        <f>(SUM(C129+C136))</f>
        <v>2117.1942398301148</v>
      </c>
      <c r="D128" s="69">
        <f>(SUM(D129+D136))</f>
        <v>4645.2982945119111</v>
      </c>
      <c r="E128" s="69">
        <f>(SUM(E129+E136))</f>
        <v>5773.4421660362341</v>
      </c>
      <c r="F128" s="69">
        <f>(SUM(F129+F136))</f>
        <v>5773.4421660362341</v>
      </c>
      <c r="G128" s="69">
        <f>(SUM(G129+G136))</f>
        <v>5773.4421660362341</v>
      </c>
      <c r="H128" s="69">
        <f>SUM(H129)</f>
        <v>0</v>
      </c>
      <c r="I128" s="69">
        <f>SUM(I129)</f>
        <v>0</v>
      </c>
      <c r="J128" s="69">
        <f>SUM(J129)</f>
        <v>0</v>
      </c>
      <c r="K128" s="69">
        <f>SUM(K129)</f>
        <v>0</v>
      </c>
    </row>
    <row r="129" spans="1:12" x14ac:dyDescent="0.2">
      <c r="A129" s="67">
        <v>31</v>
      </c>
      <c r="B129" s="68" t="s">
        <v>24</v>
      </c>
      <c r="C129" s="69">
        <f>(SUM(C130+C132+C134))</f>
        <v>2117.1942398301148</v>
      </c>
      <c r="D129" s="69">
        <f>(SUM(D130+D132+D134))</f>
        <v>4313.4912734753461</v>
      </c>
      <c r="E129" s="69">
        <f>(SUM(E130+E132+E134))</f>
        <v>5375.273740792356</v>
      </c>
      <c r="F129" s="69">
        <f>(SUM(F130+F132+F134))</f>
        <v>5375.273740792356</v>
      </c>
      <c r="G129" s="69">
        <f>(SUM(G130+G132+G134))</f>
        <v>5375.273740792356</v>
      </c>
      <c r="H129" s="69">
        <f t="shared" ref="H129:J129" si="48">SUM(H130+H132+H134)</f>
        <v>0</v>
      </c>
      <c r="I129" s="69">
        <f t="shared" si="48"/>
        <v>0</v>
      </c>
      <c r="J129" s="69">
        <f t="shared" si="48"/>
        <v>0</v>
      </c>
      <c r="K129" s="69">
        <f>SUM(K130+K132+K134)</f>
        <v>0</v>
      </c>
    </row>
    <row r="130" spans="1:12" x14ac:dyDescent="0.2">
      <c r="A130" s="67">
        <v>311</v>
      </c>
      <c r="B130" s="68" t="s">
        <v>198</v>
      </c>
      <c r="C130" s="69">
        <v>1924.0825535868337</v>
      </c>
      <c r="D130" s="69">
        <f>(SUM(D131))</f>
        <v>3583.5158271949031</v>
      </c>
      <c r="E130" s="69">
        <f>(SUM(E131))</f>
        <v>4645.298294511912</v>
      </c>
      <c r="F130" s="69">
        <f>(SUM(F131))</f>
        <v>4645.298294511912</v>
      </c>
      <c r="G130" s="69">
        <f>(SUM(G131))</f>
        <v>4645.298294511912</v>
      </c>
      <c r="H130" s="69">
        <f t="shared" ref="H130:K130" si="49">SUM(H131)</f>
        <v>0</v>
      </c>
      <c r="I130" s="69">
        <f t="shared" si="49"/>
        <v>0</v>
      </c>
      <c r="J130" s="69">
        <f t="shared" si="49"/>
        <v>0</v>
      </c>
      <c r="K130" s="69">
        <f t="shared" si="49"/>
        <v>0</v>
      </c>
    </row>
    <row r="131" spans="1:12" x14ac:dyDescent="0.2">
      <c r="A131" s="71">
        <v>3111</v>
      </c>
      <c r="B131" s="72" t="s">
        <v>85</v>
      </c>
      <c r="C131" s="73">
        <v>1924.0825535868337</v>
      </c>
      <c r="D131" s="73">
        <v>3583.5158271949031</v>
      </c>
      <c r="E131" s="73">
        <v>4645.298294511912</v>
      </c>
      <c r="F131" s="73">
        <v>4645.298294511912</v>
      </c>
      <c r="G131" s="73">
        <v>4645.298294511912</v>
      </c>
      <c r="H131" s="73"/>
      <c r="I131" s="73"/>
      <c r="J131" s="73"/>
      <c r="K131" s="73"/>
    </row>
    <row r="132" spans="1:12" x14ac:dyDescent="0.2">
      <c r="A132" s="67">
        <v>312</v>
      </c>
      <c r="B132" s="68" t="s">
        <v>90</v>
      </c>
      <c r="C132" s="69">
        <v>42.338575884265708</v>
      </c>
      <c r="D132" s="69">
        <f>(SUM(D133))</f>
        <v>132.72280841462606</v>
      </c>
      <c r="E132" s="69">
        <f>(SUM(E133))</f>
        <v>132.72280841462606</v>
      </c>
      <c r="F132" s="69">
        <f>(SUM(F133))</f>
        <v>132.72280841462606</v>
      </c>
      <c r="G132" s="69">
        <f>(SUM(G133))</f>
        <v>132.72280841462606</v>
      </c>
      <c r="H132" s="69">
        <f t="shared" ref="H132:K132" si="50">SUM(H133)</f>
        <v>0</v>
      </c>
      <c r="I132" s="69">
        <f t="shared" si="50"/>
        <v>0</v>
      </c>
      <c r="J132" s="69">
        <f t="shared" si="50"/>
        <v>0</v>
      </c>
      <c r="K132" s="69">
        <f t="shared" si="50"/>
        <v>0</v>
      </c>
    </row>
    <row r="133" spans="1:12" s="70" customFormat="1" x14ac:dyDescent="0.2">
      <c r="A133" s="71">
        <v>3121</v>
      </c>
      <c r="B133" s="72" t="s">
        <v>90</v>
      </c>
      <c r="C133" s="73">
        <v>42.338575884265708</v>
      </c>
      <c r="D133" s="73">
        <v>132.72280841462606</v>
      </c>
      <c r="E133" s="73">
        <v>132.72280841462606</v>
      </c>
      <c r="F133" s="73">
        <v>132.72280841462606</v>
      </c>
      <c r="G133" s="73">
        <v>132.72280841462606</v>
      </c>
      <c r="H133" s="73"/>
      <c r="I133" s="73"/>
      <c r="J133" s="73"/>
      <c r="K133" s="73"/>
    </row>
    <row r="134" spans="1:12" s="70" customFormat="1" x14ac:dyDescent="0.2">
      <c r="A134" s="67">
        <v>313</v>
      </c>
      <c r="B134" s="68" t="s">
        <v>91</v>
      </c>
      <c r="C134" s="81">
        <v>150.77311035901519</v>
      </c>
      <c r="D134" s="69">
        <f>(SUM(D135))</f>
        <v>597.25263786581718</v>
      </c>
      <c r="E134" s="69">
        <f>(SUM(E135))</f>
        <v>597.25263786581718</v>
      </c>
      <c r="F134" s="69">
        <f>(SUM(F135))</f>
        <v>597.25263786581718</v>
      </c>
      <c r="G134" s="69">
        <f>(SUM(G135))</f>
        <v>597.25263786581718</v>
      </c>
      <c r="H134" s="69">
        <f t="shared" ref="H134:K134" si="51">SUM(H135)</f>
        <v>0</v>
      </c>
      <c r="I134" s="69">
        <f t="shared" si="51"/>
        <v>0</v>
      </c>
      <c r="J134" s="69">
        <f t="shared" si="51"/>
        <v>0</v>
      </c>
      <c r="K134" s="69">
        <f t="shared" si="51"/>
        <v>0</v>
      </c>
    </row>
    <row r="135" spans="1:12" s="70" customFormat="1" ht="25.5" x14ac:dyDescent="0.2">
      <c r="A135" s="71">
        <v>3132</v>
      </c>
      <c r="B135" s="72" t="s">
        <v>199</v>
      </c>
      <c r="C135" s="73">
        <v>150.77311035901519</v>
      </c>
      <c r="D135" s="73">
        <v>597.25263786581718</v>
      </c>
      <c r="E135" s="73">
        <v>597.25263786581718</v>
      </c>
      <c r="F135" s="73">
        <v>597.25263786581718</v>
      </c>
      <c r="G135" s="73">
        <v>597.25263786581718</v>
      </c>
      <c r="H135" s="73"/>
      <c r="I135" s="73"/>
      <c r="J135" s="73"/>
      <c r="K135" s="73"/>
    </row>
    <row r="136" spans="1:12" x14ac:dyDescent="0.2">
      <c r="A136" s="67">
        <v>32</v>
      </c>
      <c r="B136" s="68" t="s">
        <v>32</v>
      </c>
      <c r="C136" s="69">
        <v>0</v>
      </c>
      <c r="D136" s="69">
        <f>(SUM(D137))</f>
        <v>331.80702103656512</v>
      </c>
      <c r="E136" s="69">
        <f>(SUM(E137))</f>
        <v>398.16842524387812</v>
      </c>
      <c r="F136" s="69">
        <f>(SUM(F137))</f>
        <v>398.16842524387812</v>
      </c>
      <c r="G136" s="69">
        <f>(SUM(G137))</f>
        <v>398.16842524387812</v>
      </c>
      <c r="H136" s="69">
        <f t="shared" ref="H136:K136" si="52">SUM(H137)</f>
        <v>0</v>
      </c>
      <c r="I136" s="69">
        <f t="shared" si="52"/>
        <v>0</v>
      </c>
      <c r="J136" s="69">
        <f t="shared" si="52"/>
        <v>0</v>
      </c>
      <c r="K136" s="69">
        <f t="shared" si="52"/>
        <v>0</v>
      </c>
    </row>
    <row r="137" spans="1:12" ht="12.75" customHeight="1" x14ac:dyDescent="0.2">
      <c r="A137" s="67">
        <v>321</v>
      </c>
      <c r="B137" s="68" t="s">
        <v>93</v>
      </c>
      <c r="C137" s="69">
        <v>0</v>
      </c>
      <c r="D137" s="69">
        <f>(SUM(D138+D139))</f>
        <v>331.80702103656512</v>
      </c>
      <c r="E137" s="69">
        <f>(SUM(E138+E139))</f>
        <v>398.16842524387812</v>
      </c>
      <c r="F137" s="69">
        <f>(SUM(F138+F139))</f>
        <v>398.16842524387812</v>
      </c>
      <c r="G137" s="69">
        <f>(SUM(G138+G139))</f>
        <v>398.16842524387812</v>
      </c>
      <c r="H137" s="69">
        <f t="shared" ref="H137:J137" si="53">SUM(H138+H139)</f>
        <v>0</v>
      </c>
      <c r="I137" s="69">
        <f t="shared" si="53"/>
        <v>0</v>
      </c>
      <c r="J137" s="69">
        <f t="shared" si="53"/>
        <v>0</v>
      </c>
      <c r="K137" s="69">
        <f>SUM(K138+K139)</f>
        <v>0</v>
      </c>
      <c r="L137" s="29" t="s">
        <v>52</v>
      </c>
    </row>
    <row r="138" spans="1:12" ht="12.75" customHeight="1" x14ac:dyDescent="0.2">
      <c r="A138" s="71">
        <v>3211</v>
      </c>
      <c r="B138" s="72" t="s">
        <v>94</v>
      </c>
      <c r="C138" s="73">
        <f>(SUM(D138:K138))</f>
        <v>0</v>
      </c>
      <c r="D138" s="73">
        <v>0</v>
      </c>
      <c r="E138" s="73">
        <v>0</v>
      </c>
      <c r="F138" s="73">
        <v>0</v>
      </c>
      <c r="G138" s="73">
        <v>0</v>
      </c>
      <c r="H138" s="73"/>
      <c r="I138" s="73"/>
      <c r="J138" s="73"/>
      <c r="K138" s="73"/>
    </row>
    <row r="139" spans="1:12" ht="25.5" x14ac:dyDescent="0.2">
      <c r="A139" s="71">
        <v>3212</v>
      </c>
      <c r="B139" s="72" t="s">
        <v>200</v>
      </c>
      <c r="C139" s="73">
        <v>0</v>
      </c>
      <c r="D139" s="73">
        <v>331.80702103656512</v>
      </c>
      <c r="E139" s="73">
        <v>398.16842524387812</v>
      </c>
      <c r="F139" s="73">
        <v>398.16842524387812</v>
      </c>
      <c r="G139" s="73">
        <v>398.16842524387812</v>
      </c>
      <c r="H139" s="73"/>
      <c r="I139" s="73"/>
      <c r="J139" s="73"/>
      <c r="K139" s="73"/>
    </row>
    <row r="140" spans="1:12" s="70" customFormat="1" ht="25.5" x14ac:dyDescent="0.2">
      <c r="A140" s="59" t="s">
        <v>143</v>
      </c>
      <c r="B140" s="60" t="s">
        <v>202</v>
      </c>
      <c r="C140" s="61">
        <f>(C141)</f>
        <v>1147.5214015528568</v>
      </c>
      <c r="D140" s="85">
        <f>(SUM(D141))</f>
        <v>1242.4182095693145</v>
      </c>
      <c r="E140" s="82">
        <f>(E141)</f>
        <v>1242.4182095693145</v>
      </c>
      <c r="F140" s="82">
        <f>(F141)</f>
        <v>1242.4182095693145</v>
      </c>
      <c r="G140" s="82">
        <f>(G141)</f>
        <v>1242.4182095693145</v>
      </c>
      <c r="H140" s="61">
        <f t="shared" ref="H140:K140" si="54">H141</f>
        <v>0</v>
      </c>
      <c r="I140" s="61">
        <f t="shared" si="54"/>
        <v>0</v>
      </c>
      <c r="J140" s="61">
        <f t="shared" si="54"/>
        <v>0</v>
      </c>
      <c r="K140" s="61">
        <f t="shared" si="54"/>
        <v>0</v>
      </c>
    </row>
    <row r="141" spans="1:12" s="70" customFormat="1" ht="51" x14ac:dyDescent="0.2">
      <c r="A141" s="63" t="s">
        <v>203</v>
      </c>
      <c r="B141" s="64" t="s">
        <v>204</v>
      </c>
      <c r="C141" s="65">
        <f>(SUM(C143))</f>
        <v>1147.5214015528568</v>
      </c>
      <c r="D141" s="85">
        <f>(SUM(D143))</f>
        <v>1242.4182095693145</v>
      </c>
      <c r="E141" s="65">
        <f>(SUM(E143))</f>
        <v>1242.4182095693145</v>
      </c>
      <c r="F141" s="65">
        <f>(SUM(F143))</f>
        <v>1242.4182095693145</v>
      </c>
      <c r="G141" s="65">
        <f>(SUM(G143))</f>
        <v>1242.4182095693145</v>
      </c>
      <c r="H141" s="65">
        <f t="shared" ref="H141:K141" si="55">SUM(H143)</f>
        <v>0</v>
      </c>
      <c r="I141" s="65">
        <f t="shared" si="55"/>
        <v>0</v>
      </c>
      <c r="J141" s="65">
        <f t="shared" si="55"/>
        <v>0</v>
      </c>
      <c r="K141" s="65">
        <f t="shared" si="55"/>
        <v>0</v>
      </c>
    </row>
    <row r="142" spans="1:12" s="70" customFormat="1" x14ac:dyDescent="0.2">
      <c r="A142" s="66" t="s">
        <v>205</v>
      </c>
      <c r="B142" s="64" t="s">
        <v>206</v>
      </c>
      <c r="C142" s="65">
        <v>0</v>
      </c>
      <c r="D142" s="69">
        <v>0</v>
      </c>
      <c r="E142" s="65">
        <v>0</v>
      </c>
      <c r="F142" s="65">
        <v>0</v>
      </c>
      <c r="G142" s="65">
        <v>0</v>
      </c>
      <c r="H142" s="65"/>
      <c r="I142" s="65"/>
      <c r="J142" s="65"/>
      <c r="K142" s="65"/>
    </row>
    <row r="143" spans="1:12" x14ac:dyDescent="0.2">
      <c r="A143" s="67">
        <v>3</v>
      </c>
      <c r="B143" s="68" t="s">
        <v>23</v>
      </c>
      <c r="C143" s="69">
        <f t="shared" ref="C143:G144" si="56">(SUM(C144))</f>
        <v>1147.5214015528568</v>
      </c>
      <c r="D143" s="69">
        <f t="shared" si="56"/>
        <v>1242.4182095693145</v>
      </c>
      <c r="E143" s="69">
        <f t="shared" si="56"/>
        <v>1242.4182095693145</v>
      </c>
      <c r="F143" s="69">
        <f t="shared" si="56"/>
        <v>1242.4182095693145</v>
      </c>
      <c r="G143" s="69">
        <f t="shared" si="56"/>
        <v>1242.4182095693145</v>
      </c>
      <c r="H143" s="69">
        <f t="shared" ref="H143:K145" si="57">SUM(H144)</f>
        <v>0</v>
      </c>
      <c r="I143" s="69">
        <f t="shared" si="57"/>
        <v>0</v>
      </c>
      <c r="J143" s="69">
        <f t="shared" si="57"/>
        <v>0</v>
      </c>
      <c r="K143" s="69">
        <f t="shared" si="57"/>
        <v>0</v>
      </c>
    </row>
    <row r="144" spans="1:12" ht="38.25" x14ac:dyDescent="0.2">
      <c r="A144" s="67">
        <v>37</v>
      </c>
      <c r="B144" s="68" t="s">
        <v>167</v>
      </c>
      <c r="C144" s="69">
        <f t="shared" si="56"/>
        <v>1147.5214015528568</v>
      </c>
      <c r="D144" s="69">
        <f t="shared" si="56"/>
        <v>1242.4182095693145</v>
      </c>
      <c r="E144" s="69">
        <f t="shared" si="56"/>
        <v>1242.4182095693145</v>
      </c>
      <c r="F144" s="69">
        <f t="shared" si="56"/>
        <v>1242.4182095693145</v>
      </c>
      <c r="G144" s="69">
        <f t="shared" si="56"/>
        <v>1242.4182095693145</v>
      </c>
      <c r="H144" s="69">
        <f t="shared" si="57"/>
        <v>0</v>
      </c>
      <c r="I144" s="69">
        <f t="shared" si="57"/>
        <v>0</v>
      </c>
      <c r="J144" s="69">
        <f t="shared" si="57"/>
        <v>0</v>
      </c>
      <c r="K144" s="69">
        <f t="shared" si="57"/>
        <v>0</v>
      </c>
      <c r="L144" s="29" t="s">
        <v>52</v>
      </c>
    </row>
    <row r="145" spans="1:11" ht="25.5" x14ac:dyDescent="0.2">
      <c r="A145" s="67">
        <v>372</v>
      </c>
      <c r="B145" s="68" t="s">
        <v>168</v>
      </c>
      <c r="C145" s="69">
        <v>1147.5214015528568</v>
      </c>
      <c r="D145" s="69">
        <f>(SUM(D146))</f>
        <v>1242.4182095693145</v>
      </c>
      <c r="E145" s="69">
        <f>(SUM(E146))</f>
        <v>1242.4182095693145</v>
      </c>
      <c r="F145" s="69">
        <f>(SUM(F146))</f>
        <v>1242.4182095693145</v>
      </c>
      <c r="G145" s="69">
        <f>(SUM(G146))</f>
        <v>1242.4182095693145</v>
      </c>
      <c r="H145" s="69">
        <f t="shared" si="57"/>
        <v>0</v>
      </c>
      <c r="I145" s="69">
        <f t="shared" si="57"/>
        <v>0</v>
      </c>
      <c r="J145" s="69">
        <f t="shared" si="57"/>
        <v>0</v>
      </c>
      <c r="K145" s="69">
        <f t="shared" si="57"/>
        <v>0</v>
      </c>
    </row>
    <row r="146" spans="1:11" ht="38.25" x14ac:dyDescent="0.2">
      <c r="A146" s="71">
        <v>3722</v>
      </c>
      <c r="B146" s="72" t="s">
        <v>207</v>
      </c>
      <c r="C146" s="73">
        <v>1147.5214015528568</v>
      </c>
      <c r="D146" s="73">
        <v>1242.4182095693145</v>
      </c>
      <c r="E146" s="73">
        <v>1242.4182095693145</v>
      </c>
      <c r="F146" s="73">
        <v>1242.4182095693145</v>
      </c>
      <c r="G146" s="73">
        <v>1242.4182095693145</v>
      </c>
      <c r="H146" s="73"/>
      <c r="I146" s="73"/>
      <c r="J146" s="73"/>
      <c r="K146" s="73"/>
    </row>
    <row r="147" spans="1:11" s="70" customFormat="1" ht="25.5" x14ac:dyDescent="0.2">
      <c r="A147" s="59" t="s">
        <v>208</v>
      </c>
      <c r="B147" s="60" t="s">
        <v>209</v>
      </c>
      <c r="C147" s="61">
        <f>(SUM(C148+C155))</f>
        <v>27550.467847899661</v>
      </c>
      <c r="D147" s="61">
        <f>(SUM(D148+D155))</f>
        <v>349060.98613046651</v>
      </c>
      <c r="E147" s="82">
        <f>(SUM(E148+E155))</f>
        <v>4338.6050832835626</v>
      </c>
      <c r="F147" s="82">
        <f>(SUM(F148+F155))</f>
        <v>4338.6050832835626</v>
      </c>
      <c r="G147" s="82">
        <f>(SUM(G148+G155))</f>
        <v>4338.6050832835626</v>
      </c>
      <c r="H147" s="61">
        <f t="shared" ref="H147:K147" si="58">SUM(H148+H155)</f>
        <v>0</v>
      </c>
      <c r="I147" s="61">
        <f t="shared" si="58"/>
        <v>0</v>
      </c>
      <c r="J147" s="61">
        <f t="shared" si="58"/>
        <v>0</v>
      </c>
      <c r="K147" s="61">
        <f t="shared" si="58"/>
        <v>0</v>
      </c>
    </row>
    <row r="148" spans="1:11" s="70" customFormat="1" ht="38.25" x14ac:dyDescent="0.2">
      <c r="A148" s="63" t="s">
        <v>210</v>
      </c>
      <c r="B148" s="64" t="s">
        <v>211</v>
      </c>
      <c r="C148" s="65">
        <f>(SUM(C150))</f>
        <v>27550.467847899661</v>
      </c>
      <c r="D148" s="65">
        <f>(SUM(D150))</f>
        <v>43798.526776826599</v>
      </c>
      <c r="E148" s="65">
        <f>(SUM(E150))</f>
        <v>0</v>
      </c>
      <c r="F148" s="65">
        <f>(SUM(F150))</f>
        <v>0</v>
      </c>
      <c r="G148" s="65">
        <f>(SUM(G150))</f>
        <v>0</v>
      </c>
      <c r="H148" s="65">
        <f t="shared" ref="H148:K148" si="59">SUM(H150)</f>
        <v>0</v>
      </c>
      <c r="I148" s="65">
        <f t="shared" si="59"/>
        <v>0</v>
      </c>
      <c r="J148" s="65">
        <f t="shared" si="59"/>
        <v>0</v>
      </c>
      <c r="K148" s="65">
        <f t="shared" si="59"/>
        <v>0</v>
      </c>
    </row>
    <row r="149" spans="1:11" s="70" customFormat="1" ht="25.5" x14ac:dyDescent="0.2">
      <c r="A149" s="63" t="s">
        <v>185</v>
      </c>
      <c r="B149" s="64" t="s">
        <v>50</v>
      </c>
      <c r="C149" s="65">
        <v>0</v>
      </c>
      <c r="D149" s="65">
        <v>0</v>
      </c>
      <c r="E149" s="65">
        <v>0</v>
      </c>
      <c r="F149" s="65">
        <v>0</v>
      </c>
      <c r="G149" s="65">
        <v>0</v>
      </c>
      <c r="H149" s="65"/>
      <c r="I149" s="65"/>
      <c r="J149" s="65"/>
      <c r="K149" s="65"/>
    </row>
    <row r="150" spans="1:11" ht="25.5" x14ac:dyDescent="0.2">
      <c r="A150" s="79">
        <v>4</v>
      </c>
      <c r="B150" s="80" t="s">
        <v>25</v>
      </c>
      <c r="C150" s="81">
        <f t="shared" ref="C150:G151" si="60">(SUM(C151))</f>
        <v>27550.467847899661</v>
      </c>
      <c r="D150" s="81">
        <f t="shared" si="60"/>
        <v>43798.526776826599</v>
      </c>
      <c r="E150" s="81">
        <f t="shared" si="60"/>
        <v>0</v>
      </c>
      <c r="F150" s="81">
        <f t="shared" si="60"/>
        <v>0</v>
      </c>
      <c r="G150" s="81">
        <f t="shared" si="60"/>
        <v>0</v>
      </c>
      <c r="H150" s="81">
        <f t="shared" ref="H150:K152" si="61">SUM(H151)</f>
        <v>0</v>
      </c>
      <c r="I150" s="81">
        <f t="shared" si="61"/>
        <v>0</v>
      </c>
      <c r="J150" s="81">
        <f t="shared" si="61"/>
        <v>0</v>
      </c>
      <c r="K150" s="81">
        <f t="shared" si="61"/>
        <v>0</v>
      </c>
    </row>
    <row r="151" spans="1:11" ht="25.5" x14ac:dyDescent="0.2">
      <c r="A151" s="79">
        <v>42</v>
      </c>
      <c r="B151" s="80" t="s">
        <v>45</v>
      </c>
      <c r="C151" s="81">
        <f t="shared" si="60"/>
        <v>27550.467847899661</v>
      </c>
      <c r="D151" s="81">
        <f t="shared" si="60"/>
        <v>43798.526776826599</v>
      </c>
      <c r="E151" s="81">
        <f t="shared" si="60"/>
        <v>0</v>
      </c>
      <c r="F151" s="81">
        <f t="shared" si="60"/>
        <v>0</v>
      </c>
      <c r="G151" s="81">
        <f t="shared" si="60"/>
        <v>0</v>
      </c>
      <c r="H151" s="81">
        <f t="shared" si="61"/>
        <v>0</v>
      </c>
      <c r="I151" s="81">
        <f t="shared" si="61"/>
        <v>0</v>
      </c>
      <c r="J151" s="81">
        <f t="shared" si="61"/>
        <v>0</v>
      </c>
      <c r="K151" s="81">
        <f t="shared" si="61"/>
        <v>0</v>
      </c>
    </row>
    <row r="152" spans="1:11" x14ac:dyDescent="0.2">
      <c r="A152" s="79">
        <v>422</v>
      </c>
      <c r="B152" s="80" t="s">
        <v>128</v>
      </c>
      <c r="C152" s="81">
        <v>27550.467847899661</v>
      </c>
      <c r="D152" s="81">
        <f>(SUM(D153+D154))</f>
        <v>43798.526776826599</v>
      </c>
      <c r="E152" s="81">
        <f>(SUM(E153+E154))</f>
        <v>0</v>
      </c>
      <c r="F152" s="81">
        <f>(SUM(F153+F154))</f>
        <v>0</v>
      </c>
      <c r="G152" s="81">
        <f>(SUM(G153+G154))</f>
        <v>0</v>
      </c>
      <c r="H152" s="81">
        <f t="shared" si="61"/>
        <v>0</v>
      </c>
      <c r="I152" s="81">
        <f t="shared" si="61"/>
        <v>0</v>
      </c>
      <c r="J152" s="81">
        <f t="shared" si="61"/>
        <v>0</v>
      </c>
      <c r="K152" s="81">
        <f t="shared" si="61"/>
        <v>0</v>
      </c>
    </row>
    <row r="153" spans="1:11" x14ac:dyDescent="0.2">
      <c r="A153" s="71">
        <v>4221</v>
      </c>
      <c r="B153" s="72" t="s">
        <v>129</v>
      </c>
      <c r="C153" s="73">
        <v>27550.467847899661</v>
      </c>
      <c r="D153" s="73">
        <v>39816.842524387816</v>
      </c>
      <c r="E153" s="73">
        <v>0</v>
      </c>
      <c r="F153" s="73">
        <v>0</v>
      </c>
      <c r="G153" s="73">
        <v>0</v>
      </c>
      <c r="H153" s="73"/>
      <c r="I153" s="73"/>
      <c r="J153" s="73"/>
      <c r="K153" s="73"/>
    </row>
    <row r="154" spans="1:11" ht="25.5" x14ac:dyDescent="0.2">
      <c r="A154" s="71">
        <v>4227</v>
      </c>
      <c r="B154" s="72" t="s">
        <v>212</v>
      </c>
      <c r="C154" s="73">
        <v>0</v>
      </c>
      <c r="D154" s="73">
        <v>3981.6842524387812</v>
      </c>
      <c r="E154" s="73">
        <v>0</v>
      </c>
      <c r="F154" s="73">
        <v>0</v>
      </c>
      <c r="G154" s="73">
        <v>0</v>
      </c>
      <c r="H154" s="73"/>
      <c r="I154" s="73"/>
      <c r="J154" s="73"/>
      <c r="K154" s="73"/>
    </row>
    <row r="155" spans="1:11" s="70" customFormat="1" ht="51" x14ac:dyDescent="0.2">
      <c r="A155" s="63" t="s">
        <v>213</v>
      </c>
      <c r="B155" s="64" t="s">
        <v>214</v>
      </c>
      <c r="C155" s="65">
        <f>(SUM(C157))</f>
        <v>0</v>
      </c>
      <c r="D155" s="65">
        <f>(SUM(D157))</f>
        <v>305262.45935363992</v>
      </c>
      <c r="E155" s="87">
        <f>(SUM(E157))</f>
        <v>4338.6050832835626</v>
      </c>
      <c r="F155" s="87">
        <f>(SUM(F157))</f>
        <v>4338.6050832835626</v>
      </c>
      <c r="G155" s="87">
        <f>(SUM(G157))</f>
        <v>4338.6050832835626</v>
      </c>
      <c r="H155" s="65">
        <f t="shared" ref="H155:K155" si="62">SUM(H157)</f>
        <v>0</v>
      </c>
      <c r="I155" s="65">
        <f t="shared" si="62"/>
        <v>0</v>
      </c>
      <c r="J155" s="65">
        <f t="shared" si="62"/>
        <v>0</v>
      </c>
      <c r="K155" s="65">
        <f t="shared" si="62"/>
        <v>0</v>
      </c>
    </row>
    <row r="156" spans="1:11" s="70" customFormat="1" ht="25.5" x14ac:dyDescent="0.2">
      <c r="A156" s="63" t="s">
        <v>185</v>
      </c>
      <c r="B156" s="64" t="s">
        <v>50</v>
      </c>
      <c r="C156" s="65">
        <v>0</v>
      </c>
      <c r="D156" s="65">
        <v>0</v>
      </c>
      <c r="E156" s="65">
        <v>0</v>
      </c>
      <c r="F156" s="65">
        <v>0</v>
      </c>
      <c r="G156" s="65">
        <v>0</v>
      </c>
      <c r="H156" s="65"/>
      <c r="I156" s="65"/>
      <c r="J156" s="65"/>
      <c r="K156" s="65"/>
    </row>
    <row r="157" spans="1:11" s="70" customFormat="1" ht="25.5" x14ac:dyDescent="0.2">
      <c r="A157" s="79" t="s">
        <v>177</v>
      </c>
      <c r="B157" s="80" t="s">
        <v>25</v>
      </c>
      <c r="C157" s="81">
        <f t="shared" ref="C157:G159" si="63">(SUM(C158))</f>
        <v>0</v>
      </c>
      <c r="D157" s="81">
        <f t="shared" si="63"/>
        <v>305262.45935363992</v>
      </c>
      <c r="E157" s="81">
        <f t="shared" si="63"/>
        <v>4338.6050832835626</v>
      </c>
      <c r="F157" s="81">
        <f t="shared" si="63"/>
        <v>4338.6050832835626</v>
      </c>
      <c r="G157" s="81">
        <f t="shared" si="63"/>
        <v>4338.6050832835626</v>
      </c>
      <c r="H157" s="81">
        <f t="shared" ref="H157:K159" si="64">SUM(H158)</f>
        <v>0</v>
      </c>
      <c r="I157" s="81">
        <f t="shared" si="64"/>
        <v>0</v>
      </c>
      <c r="J157" s="81">
        <f t="shared" si="64"/>
        <v>0</v>
      </c>
      <c r="K157" s="81">
        <f t="shared" si="64"/>
        <v>0</v>
      </c>
    </row>
    <row r="158" spans="1:11" s="70" customFormat="1" ht="25.5" x14ac:dyDescent="0.2">
      <c r="A158" s="79" t="s">
        <v>178</v>
      </c>
      <c r="B158" s="80" t="s">
        <v>179</v>
      </c>
      <c r="C158" s="81">
        <f t="shared" si="63"/>
        <v>0</v>
      </c>
      <c r="D158" s="81">
        <f t="shared" si="63"/>
        <v>305262.45935363992</v>
      </c>
      <c r="E158" s="81">
        <f t="shared" si="63"/>
        <v>4338.6050832835626</v>
      </c>
      <c r="F158" s="81">
        <f t="shared" si="63"/>
        <v>4338.6050832835626</v>
      </c>
      <c r="G158" s="81">
        <f t="shared" si="63"/>
        <v>4338.6050832835626</v>
      </c>
      <c r="H158" s="81">
        <f t="shared" si="64"/>
        <v>0</v>
      </c>
      <c r="I158" s="81">
        <f t="shared" si="64"/>
        <v>0</v>
      </c>
      <c r="J158" s="81">
        <f t="shared" si="64"/>
        <v>0</v>
      </c>
      <c r="K158" s="81">
        <f t="shared" si="64"/>
        <v>0</v>
      </c>
    </row>
    <row r="159" spans="1:11" ht="25.5" x14ac:dyDescent="0.2">
      <c r="A159" s="79" t="s">
        <v>180</v>
      </c>
      <c r="B159" s="80" t="s">
        <v>181</v>
      </c>
      <c r="C159" s="81">
        <f t="shared" si="63"/>
        <v>0</v>
      </c>
      <c r="D159" s="81">
        <f t="shared" si="63"/>
        <v>305262.45935363992</v>
      </c>
      <c r="E159" s="81">
        <f t="shared" si="63"/>
        <v>4338.6050832835626</v>
      </c>
      <c r="F159" s="81">
        <f t="shared" si="63"/>
        <v>4338.6050832835626</v>
      </c>
      <c r="G159" s="81">
        <f t="shared" si="63"/>
        <v>4338.6050832835626</v>
      </c>
      <c r="H159" s="81">
        <f t="shared" si="64"/>
        <v>0</v>
      </c>
      <c r="I159" s="81">
        <f t="shared" si="64"/>
        <v>0</v>
      </c>
      <c r="J159" s="81">
        <f t="shared" si="64"/>
        <v>0</v>
      </c>
      <c r="K159" s="81">
        <f t="shared" si="64"/>
        <v>0</v>
      </c>
    </row>
    <row r="160" spans="1:11" ht="25.5" x14ac:dyDescent="0.2">
      <c r="A160" s="71">
        <v>4511</v>
      </c>
      <c r="B160" s="72" t="s">
        <v>181</v>
      </c>
      <c r="C160" s="73">
        <v>0</v>
      </c>
      <c r="D160" s="73">
        <v>305262.45935363992</v>
      </c>
      <c r="E160" s="73">
        <v>4338.6050832835626</v>
      </c>
      <c r="F160" s="73">
        <v>4338.6050832835626</v>
      </c>
      <c r="G160" s="73">
        <v>4338.6050832835626</v>
      </c>
      <c r="H160" s="73"/>
      <c r="I160" s="73"/>
      <c r="J160" s="73"/>
      <c r="K160" s="73"/>
    </row>
    <row r="161" spans="1:11" ht="25.5" x14ac:dyDescent="0.2">
      <c r="A161" s="59" t="s">
        <v>215</v>
      </c>
      <c r="B161" s="60" t="s">
        <v>216</v>
      </c>
      <c r="C161" s="61">
        <f>(SUM(C162))</f>
        <v>3107.3063906032248</v>
      </c>
      <c r="D161" s="61">
        <f>(SUM(D162))</f>
        <v>29199.01785121773</v>
      </c>
      <c r="E161" s="82">
        <f>(SUM(E162))</f>
        <v>663.61404207313024</v>
      </c>
      <c r="F161" s="82">
        <f>(SUM(F162))</f>
        <v>663.61404207313024</v>
      </c>
      <c r="G161" s="82">
        <f>(SUM(G162))</f>
        <v>663.61404207313024</v>
      </c>
      <c r="H161" s="61">
        <f>SUM(H162)</f>
        <v>0</v>
      </c>
      <c r="I161" s="61">
        <f>SUM(I162)</f>
        <v>0</v>
      </c>
      <c r="J161" s="61">
        <f>SUM(J162)</f>
        <v>0</v>
      </c>
      <c r="K161" s="61">
        <f>SUM(K162)</f>
        <v>0</v>
      </c>
    </row>
    <row r="162" spans="1:11" ht="51" x14ac:dyDescent="0.2">
      <c r="A162" s="63" t="s">
        <v>49</v>
      </c>
      <c r="B162" s="64" t="s">
        <v>217</v>
      </c>
      <c r="C162" s="65">
        <f>(SUM(C164))</f>
        <v>3107.3063906032248</v>
      </c>
      <c r="D162" s="65">
        <f>(SUM(D164))</f>
        <v>29199.01785121773</v>
      </c>
      <c r="E162" s="65">
        <f>(SUM(E164))</f>
        <v>663.61404207313024</v>
      </c>
      <c r="F162" s="65">
        <f>(SUM(F164))</f>
        <v>663.61404207313024</v>
      </c>
      <c r="G162" s="65">
        <f>(SUM(G164))</f>
        <v>663.61404207313024</v>
      </c>
      <c r="H162" s="65">
        <f t="shared" ref="H162:K162" si="65">SUM(H164)</f>
        <v>0</v>
      </c>
      <c r="I162" s="65">
        <f t="shared" si="65"/>
        <v>0</v>
      </c>
      <c r="J162" s="65">
        <f t="shared" si="65"/>
        <v>0</v>
      </c>
      <c r="K162" s="65">
        <f t="shared" si="65"/>
        <v>0</v>
      </c>
    </row>
    <row r="163" spans="1:11" s="70" customFormat="1" ht="25.5" x14ac:dyDescent="0.2">
      <c r="A163" s="63" t="s">
        <v>185</v>
      </c>
      <c r="B163" s="64" t="s">
        <v>50</v>
      </c>
      <c r="C163" s="65">
        <v>0</v>
      </c>
      <c r="D163" s="65">
        <v>0</v>
      </c>
      <c r="E163" s="65">
        <v>0</v>
      </c>
      <c r="F163" s="65">
        <v>0</v>
      </c>
      <c r="G163" s="65">
        <v>0</v>
      </c>
      <c r="H163" s="65"/>
      <c r="I163" s="65"/>
      <c r="J163" s="65"/>
      <c r="K163" s="65"/>
    </row>
    <row r="164" spans="1:11" s="70" customFormat="1" x14ac:dyDescent="0.2">
      <c r="A164" s="67">
        <v>3</v>
      </c>
      <c r="B164" s="68" t="s">
        <v>23</v>
      </c>
      <c r="C164" s="69">
        <f t="shared" ref="C164:G165" si="66">(SUM(C165))</f>
        <v>3107.3063906032248</v>
      </c>
      <c r="D164" s="69">
        <f t="shared" si="66"/>
        <v>29199.01785121773</v>
      </c>
      <c r="E164" s="69">
        <f t="shared" si="66"/>
        <v>663.61404207313024</v>
      </c>
      <c r="F164" s="69">
        <f t="shared" si="66"/>
        <v>663.61404207313024</v>
      </c>
      <c r="G164" s="69">
        <f t="shared" si="66"/>
        <v>663.61404207313024</v>
      </c>
      <c r="H164" s="69">
        <f>SUM(H165)</f>
        <v>0</v>
      </c>
      <c r="I164" s="69">
        <f>SUM(I165)</f>
        <v>0</v>
      </c>
      <c r="J164" s="69">
        <f>SUM(J165)</f>
        <v>0</v>
      </c>
      <c r="K164" s="69">
        <f>SUM(K165)</f>
        <v>0</v>
      </c>
    </row>
    <row r="165" spans="1:11" s="70" customFormat="1" x14ac:dyDescent="0.2">
      <c r="A165" s="67">
        <v>32</v>
      </c>
      <c r="B165" s="68" t="s">
        <v>32</v>
      </c>
      <c r="C165" s="69">
        <f t="shared" si="66"/>
        <v>3107.3063906032248</v>
      </c>
      <c r="D165" s="69">
        <f t="shared" si="66"/>
        <v>29199.01785121773</v>
      </c>
      <c r="E165" s="69">
        <f t="shared" si="66"/>
        <v>663.61404207313024</v>
      </c>
      <c r="F165" s="69">
        <f t="shared" si="66"/>
        <v>663.61404207313024</v>
      </c>
      <c r="G165" s="69">
        <f t="shared" si="66"/>
        <v>663.61404207313024</v>
      </c>
      <c r="H165" s="69">
        <f t="shared" ref="H165:K165" si="67">SUM(H166)</f>
        <v>0</v>
      </c>
      <c r="I165" s="69">
        <f t="shared" si="67"/>
        <v>0</v>
      </c>
      <c r="J165" s="69">
        <f t="shared" si="67"/>
        <v>0</v>
      </c>
      <c r="K165" s="69">
        <f t="shared" si="67"/>
        <v>0</v>
      </c>
    </row>
    <row r="166" spans="1:11" x14ac:dyDescent="0.2">
      <c r="A166" s="67">
        <v>323</v>
      </c>
      <c r="B166" s="68" t="s">
        <v>104</v>
      </c>
      <c r="C166" s="69">
        <v>3107.3063906032248</v>
      </c>
      <c r="D166" s="69">
        <f>(SUM(D167+D168))</f>
        <v>29199.01785121773</v>
      </c>
      <c r="E166" s="69">
        <f>(SUM(E167+E168))</f>
        <v>663.61404207313024</v>
      </c>
      <c r="F166" s="69">
        <f>(SUM(F167+F168))</f>
        <v>663.61404207313024</v>
      </c>
      <c r="G166" s="69">
        <f>(SUM(G167+G168))</f>
        <v>663.61404207313024</v>
      </c>
      <c r="H166" s="69">
        <f>SUM(H167)</f>
        <v>0</v>
      </c>
      <c r="I166" s="69">
        <f>SUM(I167)</f>
        <v>0</v>
      </c>
      <c r="J166" s="69">
        <f>SUM(J167)</f>
        <v>0</v>
      </c>
      <c r="K166" s="69">
        <f>SUM(K167)</f>
        <v>0</v>
      </c>
    </row>
    <row r="167" spans="1:11" ht="25.5" x14ac:dyDescent="0.2">
      <c r="A167" s="71">
        <v>3232</v>
      </c>
      <c r="B167" s="72" t="s">
        <v>172</v>
      </c>
      <c r="C167" s="73">
        <v>3107.3063906032248</v>
      </c>
      <c r="D167" s="73">
        <v>22562.877430486427</v>
      </c>
      <c r="E167" s="73">
        <v>663.61404207313024</v>
      </c>
      <c r="F167" s="73">
        <v>663.61404207313024</v>
      </c>
      <c r="G167" s="73">
        <v>663.61404207313024</v>
      </c>
      <c r="H167" s="73"/>
      <c r="I167" s="73"/>
      <c r="J167" s="73"/>
      <c r="K167" s="73"/>
    </row>
    <row r="168" spans="1:11" x14ac:dyDescent="0.2">
      <c r="A168" s="71">
        <v>3237</v>
      </c>
      <c r="B168" s="72" t="s">
        <v>159</v>
      </c>
      <c r="C168" s="73">
        <v>0</v>
      </c>
      <c r="D168" s="73">
        <v>6636.1404207313026</v>
      </c>
      <c r="E168" s="73">
        <v>0</v>
      </c>
      <c r="F168" s="73">
        <v>0</v>
      </c>
      <c r="G168" s="73">
        <v>0</v>
      </c>
      <c r="H168" s="73"/>
      <c r="I168" s="73"/>
      <c r="J168" s="73"/>
      <c r="K168" s="73"/>
    </row>
    <row r="169" spans="1:11" s="70" customFormat="1" ht="25.5" x14ac:dyDescent="0.2">
      <c r="A169" s="59" t="s">
        <v>143</v>
      </c>
      <c r="B169" s="60" t="s">
        <v>218</v>
      </c>
      <c r="C169" s="61">
        <f>(SUM(C171+C208+C243+C278+C313+C354+C377+C399+C405+C415+C428+C429+C441+C466+C474+C485))</f>
        <v>487501.36040878628</v>
      </c>
      <c r="D169" s="61">
        <f>(SUM(D171+D208+D243+D278+D313++D331+D354+D377+D399+D405+D415+D428+D441+D454+D460+D466+D474+D485+D495))</f>
        <v>710996.08467715164</v>
      </c>
      <c r="E169" s="61">
        <f>(SUM(E171+E208+E243+E278+E313+E331+E354+E377+E399+E405+E415+E428+E441+E454+E460+E466+E474+E485+E495))</f>
        <v>643692.34853009495</v>
      </c>
      <c r="F169" s="61">
        <f>(SUM(F171+F208+F243+F278+F313+F331+F354+F377+F399+F405+F415+F428+F441+F454+F460+F466+F474+F485+F495))</f>
        <v>643692.34853009495</v>
      </c>
      <c r="G169" s="61">
        <f>(SUM(G171+G208+G243+G278+G313+G331+G354+G377+G399+G405+G415+G428+G441+G454+G460+G466+G474+G485+G495))</f>
        <v>643692.34853009495</v>
      </c>
      <c r="H169" s="88">
        <f>SUM(H171+H331+H377+H399+H405+H415+H454+H466+H474+H485+H495)</f>
        <v>0</v>
      </c>
      <c r="I169" s="61">
        <f>SUM(I171+I313+I331+I377+I399+I405+I415+I454+I466+I474+I485+I495)</f>
        <v>0</v>
      </c>
      <c r="J169" s="61">
        <f>SUM(J171+J313+J331+J377+J399+J405+J415+J454+J466+J474+J485+J495)</f>
        <v>0</v>
      </c>
      <c r="K169" s="61">
        <f>SUM(K171+K313+K331+K377+K399+K405+K415+K454+K466+K474+K485+K495)</f>
        <v>0</v>
      </c>
    </row>
    <row r="170" spans="1:11" s="70" customFormat="1" x14ac:dyDescent="0.2">
      <c r="A170" s="89"/>
      <c r="B170" s="90"/>
      <c r="C170" s="73">
        <v>0</v>
      </c>
      <c r="D170" s="73">
        <v>0</v>
      </c>
      <c r="E170" s="73">
        <v>0</v>
      </c>
      <c r="F170" s="73">
        <v>0</v>
      </c>
      <c r="G170" s="73">
        <v>0</v>
      </c>
      <c r="H170" s="73"/>
      <c r="I170" s="73"/>
      <c r="J170" s="73"/>
      <c r="K170" s="73"/>
    </row>
    <row r="171" spans="1:11" ht="51" x14ac:dyDescent="0.2">
      <c r="A171" s="63" t="s">
        <v>49</v>
      </c>
      <c r="B171" s="64" t="s">
        <v>21</v>
      </c>
      <c r="C171" s="65">
        <f>(SUM(C174))</f>
        <v>1349.1273475346738</v>
      </c>
      <c r="D171" s="91">
        <f>(SUM(D173))</f>
        <v>11135.443625987125</v>
      </c>
      <c r="E171" s="65">
        <f>(SUM(E173))</f>
        <v>11135.443625987125</v>
      </c>
      <c r="F171" s="65">
        <f>(SUM(F173))</f>
        <v>11135.443625987125</v>
      </c>
      <c r="G171" s="65">
        <f>(SUM(G173))</f>
        <v>11135.443625987125</v>
      </c>
      <c r="H171" s="65">
        <f t="shared" ref="H171:K171" si="68">SUM(H173)</f>
        <v>0</v>
      </c>
      <c r="I171" s="65">
        <f t="shared" si="68"/>
        <v>0</v>
      </c>
      <c r="J171" s="65">
        <f t="shared" si="68"/>
        <v>0</v>
      </c>
      <c r="K171" s="65">
        <f t="shared" si="68"/>
        <v>0</v>
      </c>
    </row>
    <row r="172" spans="1:11" x14ac:dyDescent="0.2">
      <c r="A172" s="92" t="s">
        <v>219</v>
      </c>
      <c r="B172" s="64" t="s">
        <v>220</v>
      </c>
      <c r="C172" s="65">
        <v>0</v>
      </c>
      <c r="D172" s="91">
        <v>11135.443625987125</v>
      </c>
      <c r="E172" s="91">
        <v>11135.443625987125</v>
      </c>
      <c r="F172" s="91">
        <v>11135.443625987125</v>
      </c>
      <c r="G172" s="91">
        <v>11135.443625987125</v>
      </c>
      <c r="H172" s="65"/>
      <c r="I172" s="65"/>
      <c r="J172" s="65"/>
      <c r="K172" s="65"/>
    </row>
    <row r="173" spans="1:11" s="70" customFormat="1" ht="27.75" customHeight="1" x14ac:dyDescent="0.2">
      <c r="A173" s="67">
        <v>3</v>
      </c>
      <c r="B173" s="68" t="s">
        <v>23</v>
      </c>
      <c r="C173" s="69">
        <f>(SUM(C174))</f>
        <v>1349.1273475346738</v>
      </c>
      <c r="D173" s="69">
        <f>(SUM(D174))</f>
        <v>11135.443625987125</v>
      </c>
      <c r="E173" s="69">
        <f>(SUM(E174+E201))</f>
        <v>11135.443625987125</v>
      </c>
      <c r="F173" s="69">
        <f>(SUM(F174+F201))</f>
        <v>11135.443625987125</v>
      </c>
      <c r="G173" s="69">
        <f>(SUM(G174+G201))</f>
        <v>11135.443625987125</v>
      </c>
      <c r="H173" s="69">
        <f t="shared" ref="H173:K173" si="69">SUM(H174)</f>
        <v>0</v>
      </c>
      <c r="I173" s="69">
        <f t="shared" si="69"/>
        <v>0</v>
      </c>
      <c r="J173" s="69">
        <f t="shared" si="69"/>
        <v>0</v>
      </c>
      <c r="K173" s="69">
        <f t="shared" si="69"/>
        <v>0</v>
      </c>
    </row>
    <row r="174" spans="1:11" s="70" customFormat="1" x14ac:dyDescent="0.2">
      <c r="A174" s="67">
        <v>32</v>
      </c>
      <c r="B174" s="68" t="s">
        <v>32</v>
      </c>
      <c r="C174" s="69">
        <f>(SUM(C175+C179+C186+C193+C194+C204))</f>
        <v>1349.1273475346738</v>
      </c>
      <c r="D174" s="69">
        <f>(SUM(D175+D179+D186+D193+D194+D204))</f>
        <v>11135.443625987125</v>
      </c>
      <c r="E174" s="69">
        <f>(SUM(E175+E179+E186+E194))</f>
        <v>11135.443625987125</v>
      </c>
      <c r="F174" s="69">
        <f>(SUM(F175+F179+F186+F194))</f>
        <v>11135.443625987125</v>
      </c>
      <c r="G174" s="69">
        <f>(SUM(G175+G179+G186+G194))</f>
        <v>11135.443625987125</v>
      </c>
      <c r="H174" s="69">
        <f>SUM(H175+H179+H186+H194)</f>
        <v>0</v>
      </c>
      <c r="I174" s="69">
        <f>SUM(I175+I179+I186+I194)</f>
        <v>0</v>
      </c>
      <c r="J174" s="69">
        <f>SUM(J175+J179+J186+J194)</f>
        <v>0</v>
      </c>
      <c r="K174" s="69">
        <f>SUM(K175+K179+K186+K194)</f>
        <v>0</v>
      </c>
    </row>
    <row r="175" spans="1:11" s="70" customFormat="1" x14ac:dyDescent="0.2">
      <c r="A175" s="67">
        <v>321</v>
      </c>
      <c r="B175" s="68" t="s">
        <v>93</v>
      </c>
      <c r="C175" s="69">
        <v>0</v>
      </c>
      <c r="D175" s="69">
        <f>(SUM(D176:D177))</f>
        <v>1327.2280841462605</v>
      </c>
      <c r="E175" s="69">
        <f>(SUM(E176:E177))</f>
        <v>1327.2280841462605</v>
      </c>
      <c r="F175" s="69">
        <f>(SUM(F176:F177))</f>
        <v>1327.2280841462605</v>
      </c>
      <c r="G175" s="69">
        <f>(SUM(G176:G177))</f>
        <v>1327.2280841462605</v>
      </c>
      <c r="H175" s="69">
        <f>SUM(H176)</f>
        <v>0</v>
      </c>
      <c r="I175" s="69">
        <f>SUM(I176)</f>
        <v>0</v>
      </c>
      <c r="J175" s="69">
        <f>SUM(J176)</f>
        <v>0</v>
      </c>
      <c r="K175" s="69">
        <f>SUM(K176)</f>
        <v>0</v>
      </c>
    </row>
    <row r="176" spans="1:11" s="70" customFormat="1" x14ac:dyDescent="0.2">
      <c r="A176" s="71">
        <v>3211</v>
      </c>
      <c r="B176" s="72" t="s">
        <v>94</v>
      </c>
      <c r="C176" s="73">
        <v>0</v>
      </c>
      <c r="D176" s="73">
        <v>663.61404207313024</v>
      </c>
      <c r="E176" s="73">
        <v>663.61404207313024</v>
      </c>
      <c r="F176" s="73">
        <v>663.61404207313024</v>
      </c>
      <c r="G176" s="73">
        <v>663.61404207313024</v>
      </c>
      <c r="H176" s="73"/>
      <c r="I176" s="73"/>
      <c r="J176" s="73"/>
      <c r="K176" s="73"/>
    </row>
    <row r="177" spans="1:11" s="70" customFormat="1" x14ac:dyDescent="0.2">
      <c r="A177" s="71">
        <v>3213</v>
      </c>
      <c r="B177" s="72" t="s">
        <v>148</v>
      </c>
      <c r="C177" s="73">
        <v>0</v>
      </c>
      <c r="D177" s="73">
        <v>663.61404207313024</v>
      </c>
      <c r="E177" s="73">
        <v>663.61404207313024</v>
      </c>
      <c r="F177" s="73">
        <v>663.61404207313024</v>
      </c>
      <c r="G177" s="73">
        <v>663.61404207313024</v>
      </c>
      <c r="H177" s="73"/>
      <c r="I177" s="73"/>
      <c r="J177" s="73"/>
      <c r="K177" s="73"/>
    </row>
    <row r="178" spans="1:11" s="70" customFormat="1" x14ac:dyDescent="0.2">
      <c r="A178" s="71">
        <v>3214</v>
      </c>
      <c r="B178" s="72" t="s">
        <v>149</v>
      </c>
      <c r="C178" s="73">
        <f>(D178+E178+F178+G178+H178+I178+J178+K178)</f>
        <v>0</v>
      </c>
      <c r="D178" s="73">
        <v>0</v>
      </c>
      <c r="E178" s="73">
        <v>0</v>
      </c>
      <c r="F178" s="73">
        <v>0</v>
      </c>
      <c r="G178" s="73">
        <v>0</v>
      </c>
      <c r="H178" s="73"/>
      <c r="I178" s="73"/>
      <c r="J178" s="73"/>
      <c r="K178" s="73"/>
    </row>
    <row r="179" spans="1:11" s="70" customFormat="1" x14ac:dyDescent="0.2">
      <c r="A179" s="67">
        <v>322</v>
      </c>
      <c r="B179" s="68" t="s">
        <v>150</v>
      </c>
      <c r="C179" s="69">
        <v>0</v>
      </c>
      <c r="D179" s="69">
        <f>(SUM(D180:D184))</f>
        <v>1844.8470369633021</v>
      </c>
      <c r="E179" s="69">
        <f>(E180+E184)</f>
        <v>1844.8470369633021</v>
      </c>
      <c r="F179" s="69">
        <f>(F180+F184)</f>
        <v>1844.8470369633021</v>
      </c>
      <c r="G179" s="69">
        <f>(G180+G184)</f>
        <v>1844.8470369633021</v>
      </c>
      <c r="H179" s="69">
        <f>SUM(H182)</f>
        <v>0</v>
      </c>
      <c r="I179" s="69">
        <f>SUM(I180:I185)</f>
        <v>0</v>
      </c>
      <c r="J179" s="69">
        <f>SUM(J182)</f>
        <v>0</v>
      </c>
      <c r="K179" s="69">
        <f>SUM(K182)</f>
        <v>0</v>
      </c>
    </row>
    <row r="180" spans="1:11" x14ac:dyDescent="0.2">
      <c r="A180" s="71">
        <v>3221</v>
      </c>
      <c r="B180" s="72" t="s">
        <v>221</v>
      </c>
      <c r="C180" s="73">
        <v>0</v>
      </c>
      <c r="D180" s="69">
        <v>1128.1438715243214</v>
      </c>
      <c r="E180" s="69">
        <v>1128.1438715243214</v>
      </c>
      <c r="F180" s="69">
        <v>1128.1438715243214</v>
      </c>
      <c r="G180" s="69">
        <v>1128.1438715243214</v>
      </c>
      <c r="H180" s="69"/>
      <c r="I180" s="73"/>
      <c r="J180" s="69"/>
      <c r="K180" s="69"/>
    </row>
    <row r="181" spans="1:11" x14ac:dyDescent="0.2">
      <c r="A181" s="71">
        <v>3222</v>
      </c>
      <c r="B181" s="72" t="s">
        <v>99</v>
      </c>
      <c r="C181" s="73">
        <f>(D181+E181+F181+G181+H181+I181+J181+K181)</f>
        <v>0</v>
      </c>
      <c r="D181" s="69">
        <v>0</v>
      </c>
      <c r="E181" s="69">
        <v>0</v>
      </c>
      <c r="F181" s="69">
        <v>0</v>
      </c>
      <c r="G181" s="69">
        <v>0</v>
      </c>
      <c r="H181" s="69"/>
      <c r="I181" s="69"/>
      <c r="J181" s="69"/>
      <c r="K181" s="69"/>
    </row>
    <row r="182" spans="1:11" x14ac:dyDescent="0.2">
      <c r="A182" s="71">
        <v>3223</v>
      </c>
      <c r="B182" s="72" t="s">
        <v>100</v>
      </c>
      <c r="C182" s="73">
        <v>0</v>
      </c>
      <c r="D182" s="73">
        <v>0</v>
      </c>
      <c r="E182" s="73">
        <v>0</v>
      </c>
      <c r="F182" s="73">
        <v>0</v>
      </c>
      <c r="G182" s="73">
        <v>0</v>
      </c>
      <c r="H182" s="73"/>
      <c r="I182" s="73"/>
      <c r="J182" s="73"/>
      <c r="K182" s="73"/>
    </row>
    <row r="183" spans="1:11" x14ac:dyDescent="0.2">
      <c r="A183" s="71">
        <v>3224</v>
      </c>
      <c r="B183" s="72" t="s">
        <v>222</v>
      </c>
      <c r="C183" s="73">
        <v>0</v>
      </c>
      <c r="D183" s="73">
        <v>0</v>
      </c>
      <c r="E183" s="73">
        <v>0</v>
      </c>
      <c r="F183" s="73">
        <v>0</v>
      </c>
      <c r="G183" s="73">
        <v>0</v>
      </c>
      <c r="H183" s="73"/>
      <c r="I183" s="73"/>
      <c r="J183" s="73"/>
      <c r="K183" s="73"/>
    </row>
    <row r="184" spans="1:11" x14ac:dyDescent="0.2">
      <c r="A184" s="71">
        <v>3225</v>
      </c>
      <c r="B184" s="72" t="s">
        <v>186</v>
      </c>
      <c r="C184" s="73">
        <v>0</v>
      </c>
      <c r="D184" s="73">
        <v>716.7031654389807</v>
      </c>
      <c r="E184" s="73">
        <v>716.7031654389807</v>
      </c>
      <c r="F184" s="73">
        <v>716.7031654389807</v>
      </c>
      <c r="G184" s="73">
        <v>716.7031654389807</v>
      </c>
      <c r="H184" s="73"/>
      <c r="I184" s="73"/>
      <c r="J184" s="73"/>
      <c r="K184" s="73"/>
    </row>
    <row r="185" spans="1:11" x14ac:dyDescent="0.2">
      <c r="A185" s="71">
        <v>3227</v>
      </c>
      <c r="B185" s="72" t="s">
        <v>103</v>
      </c>
      <c r="C185" s="73">
        <f>(D185+E185+F185+G185+H185+I185+J185+K185)</f>
        <v>0</v>
      </c>
      <c r="D185" s="73">
        <v>0</v>
      </c>
      <c r="E185" s="73">
        <v>0</v>
      </c>
      <c r="F185" s="73">
        <v>0</v>
      </c>
      <c r="G185" s="73">
        <v>0</v>
      </c>
      <c r="H185" s="73"/>
      <c r="I185" s="73"/>
      <c r="J185" s="73"/>
      <c r="K185" s="73"/>
    </row>
    <row r="186" spans="1:11" s="70" customFormat="1" x14ac:dyDescent="0.2">
      <c r="A186" s="67">
        <v>323</v>
      </c>
      <c r="B186" s="68" t="s">
        <v>104</v>
      </c>
      <c r="C186" s="69">
        <v>510.31919835423713</v>
      </c>
      <c r="D186" s="69">
        <f>(SUM(D187:D191))</f>
        <v>5972.5263786581727</v>
      </c>
      <c r="E186" s="69">
        <f>(SUM(E187:E191))</f>
        <v>5972.5263786581727</v>
      </c>
      <c r="F186" s="69">
        <f>(SUM(F187:F191))</f>
        <v>5972.5263786581727</v>
      </c>
      <c r="G186" s="69">
        <f>(SUM(G187:G191))</f>
        <v>5972.5263786581727</v>
      </c>
      <c r="H186" s="69">
        <f>H188+H191</f>
        <v>0</v>
      </c>
      <c r="I186" s="69">
        <f>SUM(I189:I191)</f>
        <v>0</v>
      </c>
      <c r="J186" s="69">
        <f>SUM(J189:J189)</f>
        <v>0</v>
      </c>
      <c r="K186" s="69">
        <f>SUM(K189:K189)</f>
        <v>0</v>
      </c>
    </row>
    <row r="187" spans="1:11" s="70" customFormat="1" x14ac:dyDescent="0.2">
      <c r="A187" s="71">
        <v>3231</v>
      </c>
      <c r="B187" s="72" t="s">
        <v>155</v>
      </c>
      <c r="C187" s="73">
        <f>(D187+E187+F187+G187+H187+I187+J187+K187)</f>
        <v>0</v>
      </c>
      <c r="D187" s="73">
        <v>0</v>
      </c>
      <c r="E187" s="73">
        <v>0</v>
      </c>
      <c r="F187" s="73">
        <v>0</v>
      </c>
      <c r="G187" s="73">
        <v>0</v>
      </c>
      <c r="H187" s="73"/>
      <c r="I187" s="73"/>
      <c r="J187" s="73"/>
      <c r="K187" s="73"/>
    </row>
    <row r="188" spans="1:11" s="70" customFormat="1" x14ac:dyDescent="0.2">
      <c r="A188" s="71">
        <v>3232</v>
      </c>
      <c r="B188" s="72" t="s">
        <v>223</v>
      </c>
      <c r="C188" s="73">
        <v>0</v>
      </c>
      <c r="D188" s="73">
        <v>1327.2280841462605</v>
      </c>
      <c r="E188" s="73">
        <v>1327.2280841462605</v>
      </c>
      <c r="F188" s="73">
        <v>1327.2280841462605</v>
      </c>
      <c r="G188" s="73">
        <v>1327.2280841462605</v>
      </c>
      <c r="H188" s="73">
        <v>0</v>
      </c>
      <c r="I188" s="73"/>
      <c r="J188" s="73"/>
      <c r="K188" s="73"/>
    </row>
    <row r="189" spans="1:11" x14ac:dyDescent="0.2">
      <c r="A189" s="71">
        <v>3234</v>
      </c>
      <c r="B189" s="72" t="s">
        <v>109</v>
      </c>
      <c r="C189" s="73">
        <f>(D189+E189+F189+G189+H189+I189+J189+K189)</f>
        <v>0</v>
      </c>
      <c r="D189" s="73">
        <v>0</v>
      </c>
      <c r="E189" s="73">
        <v>0</v>
      </c>
      <c r="F189" s="73">
        <v>0</v>
      </c>
      <c r="G189" s="73">
        <v>0</v>
      </c>
      <c r="H189" s="73"/>
      <c r="I189" s="73"/>
      <c r="J189" s="73"/>
      <c r="K189" s="73"/>
    </row>
    <row r="190" spans="1:11" x14ac:dyDescent="0.2">
      <c r="A190" s="71">
        <v>3236</v>
      </c>
      <c r="B190" s="72" t="s">
        <v>224</v>
      </c>
      <c r="C190" s="73">
        <v>510.31919835423713</v>
      </c>
      <c r="D190" s="73">
        <v>0</v>
      </c>
      <c r="E190" s="73">
        <v>0</v>
      </c>
      <c r="F190" s="73">
        <v>0</v>
      </c>
      <c r="G190" s="73">
        <v>0</v>
      </c>
      <c r="H190" s="73"/>
      <c r="I190" s="73"/>
      <c r="J190" s="73"/>
      <c r="K190" s="73"/>
    </row>
    <row r="191" spans="1:11" s="70" customFormat="1" x14ac:dyDescent="0.2">
      <c r="A191" s="71">
        <v>3239</v>
      </c>
      <c r="B191" s="72" t="s">
        <v>113</v>
      </c>
      <c r="C191" s="73">
        <v>0</v>
      </c>
      <c r="D191" s="73">
        <v>4645.298294511912</v>
      </c>
      <c r="E191" s="73">
        <v>4645.298294511912</v>
      </c>
      <c r="F191" s="73">
        <v>4645.298294511912</v>
      </c>
      <c r="G191" s="73">
        <v>4645.298294511912</v>
      </c>
      <c r="H191" s="73">
        <v>0</v>
      </c>
      <c r="I191" s="73">
        <v>0</v>
      </c>
      <c r="J191" s="73"/>
      <c r="K191" s="73"/>
    </row>
    <row r="192" spans="1:11" x14ac:dyDescent="0.2">
      <c r="A192" s="67">
        <v>324</v>
      </c>
      <c r="B192" s="68" t="s">
        <v>225</v>
      </c>
      <c r="C192" s="69">
        <v>0</v>
      </c>
      <c r="D192" s="69">
        <f>(SUM(D193))</f>
        <v>0</v>
      </c>
      <c r="E192" s="69">
        <f>(SUM(E193))</f>
        <v>0</v>
      </c>
      <c r="F192" s="69">
        <f>(SUM(F193))</f>
        <v>0</v>
      </c>
      <c r="G192" s="69">
        <f>(SUM(G193))</f>
        <v>0</v>
      </c>
      <c r="H192" s="69">
        <f t="shared" ref="H192:K192" si="70">SUM(H193)</f>
        <v>0</v>
      </c>
      <c r="I192" s="69">
        <f t="shared" si="70"/>
        <v>0</v>
      </c>
      <c r="J192" s="69">
        <f t="shared" si="70"/>
        <v>0</v>
      </c>
      <c r="K192" s="69">
        <f t="shared" si="70"/>
        <v>0</v>
      </c>
    </row>
    <row r="193" spans="1:12" s="70" customFormat="1" x14ac:dyDescent="0.2">
      <c r="A193" s="71">
        <v>3241</v>
      </c>
      <c r="B193" s="72" t="s">
        <v>225</v>
      </c>
      <c r="C193" s="73">
        <v>0</v>
      </c>
      <c r="D193" s="73">
        <v>0</v>
      </c>
      <c r="E193" s="73">
        <v>0</v>
      </c>
      <c r="F193" s="73">
        <v>0</v>
      </c>
      <c r="G193" s="73">
        <v>0</v>
      </c>
      <c r="H193" s="73"/>
      <c r="I193" s="73"/>
      <c r="J193" s="73"/>
      <c r="K193" s="73"/>
    </row>
    <row r="194" spans="1:12" ht="25.5" x14ac:dyDescent="0.2">
      <c r="A194" s="67">
        <v>329</v>
      </c>
      <c r="B194" s="68" t="s">
        <v>160</v>
      </c>
      <c r="C194" s="69">
        <v>838.80814918043666</v>
      </c>
      <c r="D194" s="69">
        <f>(SUM(D196,D200))</f>
        <v>1990.8421262193906</v>
      </c>
      <c r="E194" s="69">
        <f>(E198+E200+E199)</f>
        <v>1990.8421262193906</v>
      </c>
      <c r="F194" s="69">
        <f>(F198+F200+F199)</f>
        <v>1990.8421262193906</v>
      </c>
      <c r="G194" s="69">
        <f>(G198+G200+G199)</f>
        <v>1990.8421262193906</v>
      </c>
      <c r="H194" s="69">
        <f>SUM(H200)</f>
        <v>0</v>
      </c>
      <c r="I194" s="69">
        <f>SUM(I200)</f>
        <v>0</v>
      </c>
      <c r="J194" s="69">
        <f>SUM(J200)</f>
        <v>0</v>
      </c>
      <c r="K194" s="69">
        <f>SUM(K200)</f>
        <v>0</v>
      </c>
    </row>
    <row r="195" spans="1:12" x14ac:dyDescent="0.2">
      <c r="A195" s="71">
        <v>3293</v>
      </c>
      <c r="B195" s="72" t="s">
        <v>161</v>
      </c>
      <c r="C195" s="73">
        <f>(D195+E195+F195+G195+H195+I195+J195+K195)</f>
        <v>0</v>
      </c>
      <c r="D195" s="69">
        <v>0</v>
      </c>
      <c r="E195" s="69">
        <v>0</v>
      </c>
      <c r="F195" s="69">
        <v>0</v>
      </c>
      <c r="G195" s="69">
        <v>0</v>
      </c>
      <c r="H195" s="69"/>
      <c r="I195" s="69"/>
      <c r="J195" s="69"/>
      <c r="K195" s="69"/>
    </row>
    <row r="196" spans="1:12" s="70" customFormat="1" x14ac:dyDescent="0.2">
      <c r="A196" s="71">
        <v>3292</v>
      </c>
      <c r="B196" s="72" t="s">
        <v>115</v>
      </c>
      <c r="C196" s="69">
        <v>0</v>
      </c>
      <c r="D196" s="69">
        <v>0</v>
      </c>
      <c r="E196" s="69">
        <v>0</v>
      </c>
      <c r="F196" s="69">
        <v>0</v>
      </c>
      <c r="G196" s="69">
        <v>0</v>
      </c>
      <c r="H196" s="69"/>
      <c r="I196" s="69"/>
      <c r="J196" s="69"/>
      <c r="K196" s="69"/>
      <c r="L196" s="93" t="s">
        <v>52</v>
      </c>
    </row>
    <row r="197" spans="1:12" s="70" customFormat="1" x14ac:dyDescent="0.2">
      <c r="A197" s="71">
        <v>3294</v>
      </c>
      <c r="B197" s="72" t="s">
        <v>116</v>
      </c>
      <c r="C197" s="73">
        <f>(D197+E197+F197+G197+H197+I197+J197+K197)</f>
        <v>0</v>
      </c>
      <c r="D197" s="69">
        <v>0</v>
      </c>
      <c r="E197" s="69">
        <v>0</v>
      </c>
      <c r="F197" s="69">
        <v>0</v>
      </c>
      <c r="G197" s="69">
        <v>0</v>
      </c>
      <c r="H197" s="69"/>
      <c r="I197" s="69"/>
      <c r="J197" s="69"/>
      <c r="K197" s="69"/>
    </row>
    <row r="198" spans="1:12" s="70" customFormat="1" x14ac:dyDescent="0.2">
      <c r="A198" s="71">
        <v>3295</v>
      </c>
      <c r="B198" s="72" t="s">
        <v>226</v>
      </c>
      <c r="C198" s="73">
        <f>(D198+E198+F198+G198+H198+I198+J198+K198)</f>
        <v>0</v>
      </c>
      <c r="D198" s="69">
        <v>0</v>
      </c>
      <c r="E198" s="73">
        <v>0</v>
      </c>
      <c r="F198" s="73">
        <v>0</v>
      </c>
      <c r="G198" s="73">
        <v>0</v>
      </c>
      <c r="H198" s="69"/>
      <c r="I198" s="69"/>
      <c r="J198" s="69"/>
      <c r="K198" s="69"/>
    </row>
    <row r="199" spans="1:12" x14ac:dyDescent="0.2">
      <c r="A199" s="71">
        <v>3296</v>
      </c>
      <c r="B199" s="72" t="s">
        <v>227</v>
      </c>
      <c r="C199" s="73">
        <f>(D199+E199+F199+G199+H199+I199+J199+K199)</f>
        <v>0</v>
      </c>
      <c r="D199" s="69">
        <v>0</v>
      </c>
      <c r="E199" s="73">
        <v>0</v>
      </c>
      <c r="F199" s="73">
        <v>0</v>
      </c>
      <c r="G199" s="73">
        <v>0</v>
      </c>
      <c r="H199" s="69"/>
      <c r="I199" s="69"/>
      <c r="J199" s="69"/>
      <c r="K199" s="69"/>
    </row>
    <row r="200" spans="1:12" s="70" customFormat="1" x14ac:dyDescent="0.2">
      <c r="A200" s="71">
        <v>3299</v>
      </c>
      <c r="B200" s="72" t="s">
        <v>160</v>
      </c>
      <c r="C200" s="73">
        <v>838.80814918043666</v>
      </c>
      <c r="D200" s="73">
        <v>1990.8421262193906</v>
      </c>
      <c r="E200" s="73">
        <v>1990.8421262193906</v>
      </c>
      <c r="F200" s="73">
        <v>1990.8421262193906</v>
      </c>
      <c r="G200" s="73">
        <v>1990.8421262193906</v>
      </c>
      <c r="H200" s="73">
        <v>0</v>
      </c>
      <c r="I200" s="73">
        <v>0</v>
      </c>
      <c r="J200" s="73"/>
      <c r="K200" s="73"/>
    </row>
    <row r="201" spans="1:12" x14ac:dyDescent="0.2">
      <c r="A201" s="67">
        <v>34</v>
      </c>
      <c r="B201" s="68" t="s">
        <v>119</v>
      </c>
      <c r="C201" s="69">
        <f>(D201+E201+F201+G201+H201+I201+J201+K201)</f>
        <v>0</v>
      </c>
      <c r="D201" s="73">
        <v>0</v>
      </c>
      <c r="E201" s="69">
        <f>(E202)</f>
        <v>0</v>
      </c>
      <c r="F201" s="69">
        <f>(F202)</f>
        <v>0</v>
      </c>
      <c r="G201" s="69">
        <f>(G202)</f>
        <v>0</v>
      </c>
      <c r="H201" s="73"/>
      <c r="I201" s="73"/>
      <c r="J201" s="73"/>
      <c r="K201" s="73"/>
    </row>
    <row r="202" spans="1:12" x14ac:dyDescent="0.2">
      <c r="A202" s="67">
        <v>343</v>
      </c>
      <c r="B202" s="68" t="s">
        <v>165</v>
      </c>
      <c r="C202" s="69">
        <f>(D202+E202+F202+G202+H202+I202+J202+K202)</f>
        <v>0</v>
      </c>
      <c r="D202" s="73">
        <v>0</v>
      </c>
      <c r="E202" s="69">
        <f>(E203+E207)</f>
        <v>0</v>
      </c>
      <c r="F202" s="69">
        <f>(F203+F207)</f>
        <v>0</v>
      </c>
      <c r="G202" s="69">
        <f>(G203+G207)</f>
        <v>0</v>
      </c>
      <c r="H202" s="73"/>
      <c r="I202" s="73"/>
      <c r="J202" s="73"/>
      <c r="K202" s="73"/>
    </row>
    <row r="203" spans="1:12" ht="25.5" x14ac:dyDescent="0.2">
      <c r="A203" s="71">
        <v>3431</v>
      </c>
      <c r="B203" s="72" t="s">
        <v>228</v>
      </c>
      <c r="C203" s="73">
        <f>(D203+E203+F203+G203+H203+I203+J203+K203)</f>
        <v>0</v>
      </c>
      <c r="D203" s="73">
        <v>0</v>
      </c>
      <c r="E203" s="73">
        <v>0</v>
      </c>
      <c r="F203" s="73">
        <v>0</v>
      </c>
      <c r="G203" s="73">
        <v>0</v>
      </c>
      <c r="H203" s="73"/>
      <c r="I203" s="73"/>
      <c r="J203" s="73"/>
      <c r="K203" s="73"/>
    </row>
    <row r="204" spans="1:12" x14ac:dyDescent="0.2">
      <c r="A204" s="67">
        <v>38</v>
      </c>
      <c r="B204" s="68" t="s">
        <v>229</v>
      </c>
      <c r="C204" s="69">
        <f>(D204+E204+F204+G204+H204+I204+J204+K204)</f>
        <v>0</v>
      </c>
      <c r="D204" s="73">
        <v>0</v>
      </c>
      <c r="E204" s="69">
        <f>(E205)</f>
        <v>0</v>
      </c>
      <c r="F204" s="69">
        <f>(F205)</f>
        <v>0</v>
      </c>
      <c r="G204" s="69">
        <f>(G205)</f>
        <v>0</v>
      </c>
      <c r="H204" s="73"/>
      <c r="I204" s="73"/>
      <c r="J204" s="73"/>
      <c r="K204" s="73"/>
    </row>
    <row r="205" spans="1:12" s="70" customFormat="1" x14ac:dyDescent="0.2">
      <c r="A205" s="67">
        <v>381</v>
      </c>
      <c r="B205" s="68" t="s">
        <v>70</v>
      </c>
      <c r="C205" s="69">
        <f>(D205+E205+F205+G205+H205+I205+J205+K205)</f>
        <v>0</v>
      </c>
      <c r="D205" s="73">
        <v>0</v>
      </c>
      <c r="E205" s="69">
        <v>0</v>
      </c>
      <c r="F205" s="69">
        <v>0</v>
      </c>
      <c r="G205" s="69">
        <v>0</v>
      </c>
      <c r="H205" s="73"/>
      <c r="I205" s="73"/>
      <c r="J205" s="73"/>
      <c r="K205" s="73"/>
    </row>
    <row r="206" spans="1:12" s="70" customFormat="1" x14ac:dyDescent="0.2">
      <c r="A206" s="71">
        <v>3811</v>
      </c>
      <c r="B206" s="72" t="s">
        <v>70</v>
      </c>
      <c r="C206" s="73">
        <v>0</v>
      </c>
      <c r="D206" s="73">
        <v>0</v>
      </c>
      <c r="E206" s="73">
        <v>0</v>
      </c>
      <c r="F206" s="73">
        <v>0</v>
      </c>
      <c r="G206" s="73">
        <v>0</v>
      </c>
      <c r="H206" s="73"/>
      <c r="I206" s="73"/>
      <c r="J206" s="73"/>
      <c r="K206" s="73"/>
    </row>
    <row r="207" spans="1:12" s="70" customFormat="1" x14ac:dyDescent="0.2">
      <c r="A207" s="94">
        <v>0</v>
      </c>
      <c r="B207" s="95">
        <v>0</v>
      </c>
      <c r="C207" s="73">
        <f>(D207+E207+F207+G207+H207+I207+J207+K207)</f>
        <v>0</v>
      </c>
      <c r="D207" s="73">
        <v>0</v>
      </c>
      <c r="E207" s="73">
        <v>0</v>
      </c>
      <c r="F207" s="73">
        <v>0</v>
      </c>
      <c r="G207" s="73">
        <v>0</v>
      </c>
      <c r="H207" s="73"/>
      <c r="I207" s="73"/>
      <c r="J207" s="73"/>
      <c r="K207" s="73"/>
    </row>
    <row r="208" spans="1:12" s="70" customFormat="1" x14ac:dyDescent="0.2">
      <c r="A208" s="92" t="s">
        <v>230</v>
      </c>
      <c r="B208" s="64" t="s">
        <v>231</v>
      </c>
      <c r="C208" s="69">
        <f>(SUM(C209))</f>
        <v>529.43128276594325</v>
      </c>
      <c r="D208" s="91">
        <f>(SUM(D210))</f>
        <v>4114.4070608534075</v>
      </c>
      <c r="E208" s="91">
        <f>(SUM(E210))</f>
        <v>4114.4070608534075</v>
      </c>
      <c r="F208" s="91">
        <f>(SUM(F210))</f>
        <v>4114.4070608534075</v>
      </c>
      <c r="G208" s="91">
        <f>(SUM(G210))</f>
        <v>4114.4070608534075</v>
      </c>
      <c r="H208" s="65"/>
      <c r="I208" s="65"/>
      <c r="J208" s="65"/>
      <c r="K208" s="65"/>
    </row>
    <row r="209" spans="1:11" s="70" customFormat="1" x14ac:dyDescent="0.2">
      <c r="A209" s="67">
        <v>3</v>
      </c>
      <c r="B209" s="68" t="s">
        <v>23</v>
      </c>
      <c r="C209" s="69">
        <f>(SUM(C210))</f>
        <v>529.43128276594325</v>
      </c>
      <c r="D209" s="69">
        <f>(SUM(D210))</f>
        <v>4114.4070608534075</v>
      </c>
      <c r="E209" s="69">
        <f>(SUM(E210))</f>
        <v>4114.4070608534075</v>
      </c>
      <c r="F209" s="69">
        <f>(SUM(F210))</f>
        <v>4114.4070608534075</v>
      </c>
      <c r="G209" s="69">
        <f>(SUM(G210))</f>
        <v>4114.4070608534075</v>
      </c>
      <c r="H209" s="69">
        <f t="shared" ref="H209:K209" si="71">SUM(H210)</f>
        <v>0</v>
      </c>
      <c r="I209" s="69">
        <f t="shared" si="71"/>
        <v>0</v>
      </c>
      <c r="J209" s="69">
        <f t="shared" si="71"/>
        <v>0</v>
      </c>
      <c r="K209" s="69">
        <f t="shared" si="71"/>
        <v>0</v>
      </c>
    </row>
    <row r="210" spans="1:11" s="70" customFormat="1" x14ac:dyDescent="0.2">
      <c r="A210" s="67">
        <v>32</v>
      </c>
      <c r="B210" s="68" t="s">
        <v>32</v>
      </c>
      <c r="C210" s="69">
        <f>(SUM(C211,C229))</f>
        <v>529.43128276594325</v>
      </c>
      <c r="D210" s="69">
        <f>(SUM(D211+D215+D222+D228+D229+D239))</f>
        <v>4114.4070608534075</v>
      </c>
      <c r="E210" s="69">
        <f>(SUM(E211+E215+E222+E228+E229+E239))</f>
        <v>4114.4070608534075</v>
      </c>
      <c r="F210" s="69">
        <f>(SUM(F211+F215+F222+F228+F229+F239))</f>
        <v>4114.4070608534075</v>
      </c>
      <c r="G210" s="69">
        <f>(SUM(G211+G215+G222+G228+G229+G239))</f>
        <v>4114.4070608534075</v>
      </c>
      <c r="H210" s="69">
        <f>SUM(H211+H215+H222+H229)</f>
        <v>0</v>
      </c>
      <c r="I210" s="69">
        <f>SUM(I211+I215+I222+I229)</f>
        <v>0</v>
      </c>
      <c r="J210" s="69">
        <f>SUM(J211+J215+J222+J229)</f>
        <v>0</v>
      </c>
      <c r="K210" s="69">
        <f>SUM(K211+K215+K222+K229)</f>
        <v>0</v>
      </c>
    </row>
    <row r="211" spans="1:11" s="70" customFormat="1" x14ac:dyDescent="0.2">
      <c r="A211" s="67">
        <v>321</v>
      </c>
      <c r="B211" s="68" t="s">
        <v>93</v>
      </c>
      <c r="C211" s="69">
        <v>35.304267038290526</v>
      </c>
      <c r="D211" s="69">
        <f>(SUM(D212:D213))</f>
        <v>265.44561682925212</v>
      </c>
      <c r="E211" s="69">
        <f>(SUM(E212:E213))</f>
        <v>265.44561682925212</v>
      </c>
      <c r="F211" s="69">
        <f>(SUM(F212:F213))</f>
        <v>265.44561682925212</v>
      </c>
      <c r="G211" s="69">
        <f>(SUM(G212:G213))</f>
        <v>265.44561682925212</v>
      </c>
      <c r="H211" s="69">
        <f>SUM(H212)</f>
        <v>0</v>
      </c>
      <c r="I211" s="69">
        <f>SUM(I212)</f>
        <v>0</v>
      </c>
      <c r="J211" s="69">
        <f>SUM(J212)</f>
        <v>0</v>
      </c>
      <c r="K211" s="69">
        <f>SUM(K212)</f>
        <v>0</v>
      </c>
    </row>
    <row r="212" spans="1:11" s="70" customFormat="1" x14ac:dyDescent="0.2">
      <c r="A212" s="71">
        <v>3211</v>
      </c>
      <c r="B212" s="72" t="s">
        <v>94</v>
      </c>
      <c r="C212" s="73">
        <v>35.304267038290526</v>
      </c>
      <c r="D212" s="73">
        <v>265.44561682925212</v>
      </c>
      <c r="E212" s="73">
        <v>265.44561682925212</v>
      </c>
      <c r="F212" s="73">
        <v>265.44561682925212</v>
      </c>
      <c r="G212" s="73">
        <v>265.44561682925212</v>
      </c>
      <c r="H212" s="73"/>
      <c r="I212" s="73"/>
      <c r="J212" s="73"/>
      <c r="K212" s="73"/>
    </row>
    <row r="213" spans="1:11" s="70" customFormat="1" x14ac:dyDescent="0.2">
      <c r="A213" s="71">
        <v>3213</v>
      </c>
      <c r="B213" s="72" t="s">
        <v>148</v>
      </c>
      <c r="C213" s="73">
        <v>0</v>
      </c>
      <c r="D213" s="73">
        <v>0</v>
      </c>
      <c r="E213" s="73">
        <v>0</v>
      </c>
      <c r="F213" s="73">
        <v>0</v>
      </c>
      <c r="G213" s="73">
        <v>0</v>
      </c>
      <c r="H213" s="73"/>
      <c r="I213" s="73"/>
      <c r="J213" s="73"/>
      <c r="K213" s="73"/>
    </row>
    <row r="214" spans="1:11" s="70" customFormat="1" x14ac:dyDescent="0.2">
      <c r="A214" s="71">
        <v>3214</v>
      </c>
      <c r="B214" s="72" t="s">
        <v>149</v>
      </c>
      <c r="C214" s="73">
        <f>(D214+E214+F214+G214+H214+I214+J214+K214)</f>
        <v>0</v>
      </c>
      <c r="D214" s="73">
        <v>0</v>
      </c>
      <c r="E214" s="73">
        <v>0</v>
      </c>
      <c r="F214" s="73">
        <v>0</v>
      </c>
      <c r="G214" s="73">
        <v>0</v>
      </c>
      <c r="H214" s="73"/>
      <c r="I214" s="73"/>
      <c r="J214" s="73"/>
      <c r="K214" s="73"/>
    </row>
    <row r="215" spans="1:11" s="70" customFormat="1" x14ac:dyDescent="0.2">
      <c r="A215" s="67">
        <v>322</v>
      </c>
      <c r="B215" s="68" t="s">
        <v>150</v>
      </c>
      <c r="C215" s="69">
        <v>0</v>
      </c>
      <c r="D215" s="69">
        <f>(SUM(D216:D220))</f>
        <v>2123.5649346340169</v>
      </c>
      <c r="E215" s="69">
        <f>(SUM(E216:E220))</f>
        <v>2123.5649346340169</v>
      </c>
      <c r="F215" s="69">
        <f>(SUM(F216:F220))</f>
        <v>2123.5649346340169</v>
      </c>
      <c r="G215" s="69">
        <f>(SUM(G216:G220))</f>
        <v>2123.5649346340169</v>
      </c>
      <c r="H215" s="69">
        <f>SUM(H218)</f>
        <v>0</v>
      </c>
      <c r="I215" s="69">
        <f>SUM(I216:I221)</f>
        <v>0</v>
      </c>
      <c r="J215" s="69">
        <f>SUM(J218)</f>
        <v>0</v>
      </c>
      <c r="K215" s="69">
        <f>SUM(K218)</f>
        <v>0</v>
      </c>
    </row>
    <row r="216" spans="1:11" s="70" customFormat="1" x14ac:dyDescent="0.2">
      <c r="A216" s="71">
        <v>3221</v>
      </c>
      <c r="B216" s="72" t="s">
        <v>221</v>
      </c>
      <c r="C216" s="73">
        <v>0</v>
      </c>
      <c r="D216" s="69">
        <v>265.44561682925212</v>
      </c>
      <c r="E216" s="69">
        <v>265.44561682925212</v>
      </c>
      <c r="F216" s="69">
        <v>265.44561682925212</v>
      </c>
      <c r="G216" s="69">
        <v>265.44561682925212</v>
      </c>
      <c r="H216" s="69"/>
      <c r="I216" s="73"/>
      <c r="J216" s="69"/>
      <c r="K216" s="69"/>
    </row>
    <row r="217" spans="1:11" s="70" customFormat="1" x14ac:dyDescent="0.2">
      <c r="A217" s="71">
        <v>3222</v>
      </c>
      <c r="B217" s="72" t="s">
        <v>99</v>
      </c>
      <c r="C217" s="73">
        <f>(D217+E217+F217+G217+H217+I217+J217+K217)</f>
        <v>0</v>
      </c>
      <c r="D217" s="69">
        <v>0</v>
      </c>
      <c r="E217" s="69">
        <v>0</v>
      </c>
      <c r="F217" s="69">
        <v>0</v>
      </c>
      <c r="G217" s="69">
        <v>0</v>
      </c>
      <c r="H217" s="69"/>
      <c r="I217" s="69"/>
      <c r="J217" s="69"/>
      <c r="K217" s="69"/>
    </row>
    <row r="218" spans="1:11" s="70" customFormat="1" x14ac:dyDescent="0.2">
      <c r="A218" s="71">
        <v>3223</v>
      </c>
      <c r="B218" s="72" t="s">
        <v>100</v>
      </c>
      <c r="C218" s="73">
        <v>0</v>
      </c>
      <c r="D218" s="73">
        <v>1061.7824673170085</v>
      </c>
      <c r="E218" s="73">
        <v>1061.7824673170085</v>
      </c>
      <c r="F218" s="73">
        <v>1061.7824673170085</v>
      </c>
      <c r="G218" s="73">
        <v>1061.7824673170085</v>
      </c>
      <c r="H218" s="73"/>
      <c r="I218" s="73"/>
      <c r="J218" s="73"/>
      <c r="K218" s="73"/>
    </row>
    <row r="219" spans="1:11" x14ac:dyDescent="0.2">
      <c r="A219" s="71">
        <v>3224</v>
      </c>
      <c r="B219" s="72" t="s">
        <v>222</v>
      </c>
      <c r="C219" s="73">
        <v>0</v>
      </c>
      <c r="D219" s="73">
        <v>530.89123365850423</v>
      </c>
      <c r="E219" s="73">
        <v>530.89123365850423</v>
      </c>
      <c r="F219" s="73">
        <v>530.89123365850423</v>
      </c>
      <c r="G219" s="73">
        <v>530.89123365850423</v>
      </c>
      <c r="H219" s="73"/>
      <c r="I219" s="73"/>
      <c r="J219" s="73"/>
      <c r="K219" s="73"/>
    </row>
    <row r="220" spans="1:11" x14ac:dyDescent="0.2">
      <c r="A220" s="71">
        <v>3225</v>
      </c>
      <c r="B220" s="72" t="s">
        <v>186</v>
      </c>
      <c r="C220" s="73">
        <v>0</v>
      </c>
      <c r="D220" s="73">
        <v>265.44561682925212</v>
      </c>
      <c r="E220" s="73">
        <v>265.44561682925212</v>
      </c>
      <c r="F220" s="73">
        <v>265.44561682925212</v>
      </c>
      <c r="G220" s="73">
        <v>265.44561682925212</v>
      </c>
      <c r="H220" s="73"/>
      <c r="I220" s="73"/>
      <c r="J220" s="73"/>
      <c r="K220" s="73"/>
    </row>
    <row r="221" spans="1:11" s="70" customFormat="1" x14ac:dyDescent="0.2">
      <c r="A221" s="71">
        <v>3227</v>
      </c>
      <c r="B221" s="72" t="s">
        <v>103</v>
      </c>
      <c r="C221" s="73">
        <f>(D221+E221+F221+G221+H221+I221+J221+K221)</f>
        <v>0</v>
      </c>
      <c r="D221" s="73">
        <v>0</v>
      </c>
      <c r="E221" s="73">
        <v>0</v>
      </c>
      <c r="F221" s="73">
        <v>0</v>
      </c>
      <c r="G221" s="73">
        <v>0</v>
      </c>
      <c r="H221" s="73"/>
      <c r="I221" s="73"/>
      <c r="J221" s="73"/>
      <c r="K221" s="73"/>
    </row>
    <row r="222" spans="1:11" s="70" customFormat="1" x14ac:dyDescent="0.2">
      <c r="A222" s="67">
        <v>323</v>
      </c>
      <c r="B222" s="68" t="s">
        <v>104</v>
      </c>
      <c r="C222" s="69">
        <v>0</v>
      </c>
      <c r="D222" s="69">
        <f>(SUM(D225:D226))</f>
        <v>265.44561682925212</v>
      </c>
      <c r="E222" s="69">
        <f>(SUM(E225:E226))</f>
        <v>265.44561682925212</v>
      </c>
      <c r="F222" s="69">
        <f>(SUM(F225:F226))</f>
        <v>265.44561682925212</v>
      </c>
      <c r="G222" s="69">
        <f>(SUM(G225:G226))</f>
        <v>265.44561682925212</v>
      </c>
      <c r="H222" s="69">
        <f>H224+H226</f>
        <v>0</v>
      </c>
      <c r="I222" s="69">
        <f>SUM(I225:I226)</f>
        <v>0</v>
      </c>
      <c r="J222" s="69">
        <f>SUM(J225:J225)</f>
        <v>0</v>
      </c>
      <c r="K222" s="69">
        <f>SUM(K225:K225)</f>
        <v>0</v>
      </c>
    </row>
    <row r="223" spans="1:11" s="70" customFormat="1" x14ac:dyDescent="0.2">
      <c r="A223" s="71">
        <v>3231</v>
      </c>
      <c r="B223" s="72" t="s">
        <v>155</v>
      </c>
      <c r="C223" s="73">
        <f>(D223+E223+F223+G223+H223+I223+J223+K223)</f>
        <v>0</v>
      </c>
      <c r="D223" s="73">
        <v>0</v>
      </c>
      <c r="E223" s="73">
        <v>0</v>
      </c>
      <c r="F223" s="73">
        <v>0</v>
      </c>
      <c r="G223" s="73">
        <v>0</v>
      </c>
      <c r="H223" s="73"/>
      <c r="I223" s="73"/>
      <c r="J223" s="73"/>
      <c r="K223" s="73"/>
    </row>
    <row r="224" spans="1:11" x14ac:dyDescent="0.2">
      <c r="A224" s="71">
        <v>3232</v>
      </c>
      <c r="B224" s="72" t="s">
        <v>223</v>
      </c>
      <c r="C224" s="73">
        <v>0</v>
      </c>
      <c r="D224" s="73">
        <v>0</v>
      </c>
      <c r="E224" s="73">
        <v>0</v>
      </c>
      <c r="F224" s="73">
        <v>0</v>
      </c>
      <c r="G224" s="73">
        <v>0</v>
      </c>
      <c r="H224" s="73">
        <v>0</v>
      </c>
      <c r="I224" s="73"/>
      <c r="J224" s="73"/>
      <c r="K224" s="73"/>
    </row>
    <row r="225" spans="1:11" x14ac:dyDescent="0.2">
      <c r="A225" s="71">
        <v>3234</v>
      </c>
      <c r="B225" s="72" t="s">
        <v>109</v>
      </c>
      <c r="C225" s="73">
        <f>(D225+E225+F225+G225+H225+I225+J225+K225)</f>
        <v>0</v>
      </c>
      <c r="D225" s="73">
        <v>0</v>
      </c>
      <c r="E225" s="73">
        <v>0</v>
      </c>
      <c r="F225" s="73">
        <v>0</v>
      </c>
      <c r="G225" s="73">
        <v>0</v>
      </c>
      <c r="H225" s="73"/>
      <c r="I225" s="73"/>
      <c r="J225" s="73"/>
      <c r="K225" s="73"/>
    </row>
    <row r="226" spans="1:11" s="70" customFormat="1" x14ac:dyDescent="0.2">
      <c r="A226" s="71">
        <v>3239</v>
      </c>
      <c r="B226" s="72" t="s">
        <v>113</v>
      </c>
      <c r="C226" s="73">
        <v>0</v>
      </c>
      <c r="D226" s="73">
        <v>265.44561682925212</v>
      </c>
      <c r="E226" s="73">
        <v>265.44561682925212</v>
      </c>
      <c r="F226" s="73">
        <v>265.44561682925212</v>
      </c>
      <c r="G226" s="73">
        <v>265.44561682925212</v>
      </c>
      <c r="H226" s="73">
        <v>0</v>
      </c>
      <c r="I226" s="73">
        <v>0</v>
      </c>
      <c r="J226" s="73"/>
      <c r="K226" s="73"/>
    </row>
    <row r="227" spans="1:11" x14ac:dyDescent="0.2">
      <c r="A227" s="67">
        <v>324</v>
      </c>
      <c r="B227" s="68" t="s">
        <v>225</v>
      </c>
      <c r="C227" s="69">
        <v>0</v>
      </c>
      <c r="D227" s="69">
        <f>(SUM(D228))</f>
        <v>132.72280841462606</v>
      </c>
      <c r="E227" s="69">
        <f>(SUM(E228))</f>
        <v>132.72280841462606</v>
      </c>
      <c r="F227" s="69">
        <f>(SUM(F228))</f>
        <v>132.72280841462606</v>
      </c>
      <c r="G227" s="69">
        <f>(SUM(G228))</f>
        <v>132.72280841462606</v>
      </c>
      <c r="H227" s="69">
        <f t="shared" ref="H227:K227" si="72">SUM(H228)</f>
        <v>0</v>
      </c>
      <c r="I227" s="69">
        <f t="shared" si="72"/>
        <v>0</v>
      </c>
      <c r="J227" s="69">
        <f t="shared" si="72"/>
        <v>0</v>
      </c>
      <c r="K227" s="69">
        <f t="shared" si="72"/>
        <v>0</v>
      </c>
    </row>
    <row r="228" spans="1:11" x14ac:dyDescent="0.2">
      <c r="A228" s="71">
        <v>3241</v>
      </c>
      <c r="B228" s="72" t="s">
        <v>225</v>
      </c>
      <c r="C228" s="73">
        <v>0</v>
      </c>
      <c r="D228" s="73">
        <v>132.72280841462606</v>
      </c>
      <c r="E228" s="73">
        <v>132.72280841462606</v>
      </c>
      <c r="F228" s="73">
        <v>132.72280841462606</v>
      </c>
      <c r="G228" s="73">
        <v>132.72280841462606</v>
      </c>
      <c r="H228" s="73"/>
      <c r="I228" s="73"/>
      <c r="J228" s="73"/>
      <c r="K228" s="73"/>
    </row>
    <row r="229" spans="1:11" ht="25.5" x14ac:dyDescent="0.2">
      <c r="A229" s="67">
        <v>329</v>
      </c>
      <c r="B229" s="68" t="s">
        <v>160</v>
      </c>
      <c r="C229" s="69">
        <v>494.12701572765275</v>
      </c>
      <c r="D229" s="69">
        <f>(SUM(D231,D235))</f>
        <v>1327.2280841462605</v>
      </c>
      <c r="E229" s="69">
        <f>(SUM(E231,E235))</f>
        <v>1327.2280841462605</v>
      </c>
      <c r="F229" s="69">
        <f>(SUM(F231,F235))</f>
        <v>1327.2280841462605</v>
      </c>
      <c r="G229" s="69">
        <f>(SUM(G231,G235))</f>
        <v>1327.2280841462605</v>
      </c>
      <c r="H229" s="69">
        <f>SUM(H235)</f>
        <v>0</v>
      </c>
      <c r="I229" s="69">
        <f>SUM(I235)</f>
        <v>0</v>
      </c>
      <c r="J229" s="69">
        <f>SUM(J235)</f>
        <v>0</v>
      </c>
      <c r="K229" s="69">
        <f>SUM(K235)</f>
        <v>0</v>
      </c>
    </row>
    <row r="230" spans="1:11" s="70" customFormat="1" x14ac:dyDescent="0.2">
      <c r="A230" s="71">
        <v>3293</v>
      </c>
      <c r="B230" s="72" t="s">
        <v>161</v>
      </c>
      <c r="C230" s="73">
        <f>(D230+E230+F230+G230+H230+I230+J230+K230)</f>
        <v>0</v>
      </c>
      <c r="D230" s="69">
        <v>0</v>
      </c>
      <c r="E230" s="69">
        <v>0</v>
      </c>
      <c r="F230" s="69">
        <v>0</v>
      </c>
      <c r="G230" s="69">
        <v>0</v>
      </c>
      <c r="H230" s="69"/>
      <c r="I230" s="69"/>
      <c r="J230" s="69"/>
      <c r="K230" s="69"/>
    </row>
    <row r="231" spans="1:11" s="70" customFormat="1" x14ac:dyDescent="0.2">
      <c r="A231" s="71">
        <v>3292</v>
      </c>
      <c r="B231" s="72" t="s">
        <v>115</v>
      </c>
      <c r="C231" s="69">
        <v>494.12701572765275</v>
      </c>
      <c r="D231" s="69">
        <v>1194.5052757316344</v>
      </c>
      <c r="E231" s="69">
        <v>1194.5052757316344</v>
      </c>
      <c r="F231" s="69">
        <v>1194.5052757316344</v>
      </c>
      <c r="G231" s="69">
        <v>1194.5052757316344</v>
      </c>
      <c r="H231" s="69"/>
      <c r="I231" s="69"/>
      <c r="J231" s="69"/>
      <c r="K231" s="69"/>
    </row>
    <row r="232" spans="1:11" s="70" customFormat="1" x14ac:dyDescent="0.2">
      <c r="A232" s="71">
        <v>3294</v>
      </c>
      <c r="B232" s="72" t="s">
        <v>116</v>
      </c>
      <c r="C232" s="73">
        <f>(D232+E232+F232+G232+H232+I232+J232+K232)</f>
        <v>0</v>
      </c>
      <c r="D232" s="69">
        <v>0</v>
      </c>
      <c r="E232" s="69">
        <v>0</v>
      </c>
      <c r="F232" s="69">
        <v>0</v>
      </c>
      <c r="G232" s="69">
        <v>0</v>
      </c>
      <c r="H232" s="69"/>
      <c r="I232" s="69"/>
      <c r="J232" s="69"/>
      <c r="K232" s="69"/>
    </row>
    <row r="233" spans="1:11" s="70" customFormat="1" x14ac:dyDescent="0.2">
      <c r="A233" s="71">
        <v>3295</v>
      </c>
      <c r="B233" s="72" t="s">
        <v>226</v>
      </c>
      <c r="C233" s="73">
        <f>(D233+E233+F233+G233+H233+I233+J233+K233)</f>
        <v>0</v>
      </c>
      <c r="D233" s="69">
        <v>0</v>
      </c>
      <c r="E233" s="73">
        <v>0</v>
      </c>
      <c r="F233" s="73">
        <v>0</v>
      </c>
      <c r="G233" s="73">
        <v>0</v>
      </c>
      <c r="H233" s="69"/>
      <c r="I233" s="69"/>
      <c r="J233" s="69"/>
      <c r="K233" s="69"/>
    </row>
    <row r="234" spans="1:11" s="70" customFormat="1" x14ac:dyDescent="0.2">
      <c r="A234" s="71">
        <v>3296</v>
      </c>
      <c r="B234" s="72" t="s">
        <v>227</v>
      </c>
      <c r="C234" s="73">
        <f>(D234+E234+F234+G234+H234+I234+J234+K234)</f>
        <v>0</v>
      </c>
      <c r="D234" s="69">
        <v>0</v>
      </c>
      <c r="E234" s="73">
        <v>0</v>
      </c>
      <c r="F234" s="73">
        <v>0</v>
      </c>
      <c r="G234" s="73">
        <v>0</v>
      </c>
      <c r="H234" s="69"/>
      <c r="I234" s="69"/>
      <c r="J234" s="69"/>
      <c r="K234" s="69"/>
    </row>
    <row r="235" spans="1:11" s="70" customFormat="1" x14ac:dyDescent="0.2">
      <c r="A235" s="71">
        <v>3299</v>
      </c>
      <c r="B235" s="72" t="s">
        <v>160</v>
      </c>
      <c r="C235" s="73">
        <v>0</v>
      </c>
      <c r="D235" s="73">
        <v>132.72280841462606</v>
      </c>
      <c r="E235" s="73">
        <v>132.72280841462606</v>
      </c>
      <c r="F235" s="73">
        <v>132.72280841462606</v>
      </c>
      <c r="G235" s="73">
        <v>132.72280841462606</v>
      </c>
      <c r="H235" s="73">
        <v>0</v>
      </c>
      <c r="I235" s="73">
        <v>0</v>
      </c>
      <c r="J235" s="73"/>
      <c r="K235" s="73"/>
    </row>
    <row r="236" spans="1:11" s="70" customFormat="1" x14ac:dyDescent="0.2">
      <c r="A236" s="67">
        <v>34</v>
      </c>
      <c r="B236" s="68" t="s">
        <v>119</v>
      </c>
      <c r="C236" s="69">
        <f>(D236+E236+F236+G236+H236+I236+J236+K236)</f>
        <v>0</v>
      </c>
      <c r="D236" s="73">
        <v>0</v>
      </c>
      <c r="E236" s="69">
        <f>(E237)</f>
        <v>0</v>
      </c>
      <c r="F236" s="69">
        <f>(F237)</f>
        <v>0</v>
      </c>
      <c r="G236" s="69">
        <f>(G237)</f>
        <v>0</v>
      </c>
      <c r="H236" s="73"/>
      <c r="I236" s="73"/>
      <c r="J236" s="73"/>
      <c r="K236" s="73"/>
    </row>
    <row r="237" spans="1:11" s="96" customFormat="1" ht="12.75" customHeight="1" x14ac:dyDescent="0.2">
      <c r="A237" s="67">
        <v>343</v>
      </c>
      <c r="B237" s="68" t="s">
        <v>165</v>
      </c>
      <c r="C237" s="69">
        <f>(D237+E237+F237+G237+H237+I237+J237+K237)</f>
        <v>0</v>
      </c>
      <c r="D237" s="73">
        <v>0</v>
      </c>
      <c r="E237" s="69">
        <f>(E238+E242)</f>
        <v>0</v>
      </c>
      <c r="F237" s="69">
        <f>(F238+F242)</f>
        <v>0</v>
      </c>
      <c r="G237" s="69">
        <f>(G238+G242)</f>
        <v>0</v>
      </c>
      <c r="H237" s="73"/>
      <c r="I237" s="73"/>
      <c r="J237" s="73"/>
      <c r="K237" s="73"/>
    </row>
    <row r="238" spans="1:11" s="96" customFormat="1" ht="25.5" x14ac:dyDescent="0.2">
      <c r="A238" s="71">
        <v>3431</v>
      </c>
      <c r="B238" s="72" t="s">
        <v>228</v>
      </c>
      <c r="C238" s="73">
        <f>(D238+E238+F238+G238+H238+I238+J238+K238)</f>
        <v>0</v>
      </c>
      <c r="D238" s="73">
        <v>0</v>
      </c>
      <c r="E238" s="73">
        <v>0</v>
      </c>
      <c r="F238" s="73">
        <v>0</v>
      </c>
      <c r="G238" s="73">
        <v>0</v>
      </c>
      <c r="H238" s="73"/>
      <c r="I238" s="73"/>
      <c r="J238" s="73"/>
      <c r="K238" s="73"/>
    </row>
    <row r="239" spans="1:11" s="96" customFormat="1" x14ac:dyDescent="0.2">
      <c r="A239" s="67">
        <v>38</v>
      </c>
      <c r="B239" s="68" t="s">
        <v>229</v>
      </c>
      <c r="C239" s="69">
        <f>(D239+E239+F239+G239+H239+I239+J239+K239)</f>
        <v>0</v>
      </c>
      <c r="D239" s="73">
        <v>0</v>
      </c>
      <c r="E239" s="69">
        <f>(E240)</f>
        <v>0</v>
      </c>
      <c r="F239" s="69">
        <f>(F240)</f>
        <v>0</v>
      </c>
      <c r="G239" s="69">
        <f>(G240)</f>
        <v>0</v>
      </c>
      <c r="H239" s="73"/>
      <c r="I239" s="73"/>
      <c r="J239" s="73"/>
      <c r="K239" s="73"/>
    </row>
    <row r="240" spans="1:11" s="96" customFormat="1" x14ac:dyDescent="0.2">
      <c r="A240" s="67">
        <v>381</v>
      </c>
      <c r="B240" s="68" t="s">
        <v>70</v>
      </c>
      <c r="C240" s="69">
        <f>(D240+E240+F240+G240+H240+I240+J240+K240)</f>
        <v>0</v>
      </c>
      <c r="D240" s="73">
        <v>0</v>
      </c>
      <c r="E240" s="69">
        <v>0</v>
      </c>
      <c r="F240" s="69">
        <v>0</v>
      </c>
      <c r="G240" s="69">
        <v>0</v>
      </c>
      <c r="H240" s="73"/>
      <c r="I240" s="73"/>
      <c r="J240" s="73"/>
      <c r="K240" s="73"/>
    </row>
    <row r="241" spans="1:11" s="96" customFormat="1" x14ac:dyDescent="0.2">
      <c r="A241" s="71">
        <v>3811</v>
      </c>
      <c r="B241" s="72" t="s">
        <v>70</v>
      </c>
      <c r="C241" s="73">
        <v>0</v>
      </c>
      <c r="D241" s="73">
        <v>0</v>
      </c>
      <c r="E241" s="73">
        <v>0</v>
      </c>
      <c r="F241" s="73">
        <v>0</v>
      </c>
      <c r="G241" s="73">
        <v>0</v>
      </c>
      <c r="H241" s="73"/>
      <c r="I241" s="73"/>
      <c r="J241" s="73"/>
      <c r="K241" s="73"/>
    </row>
    <row r="242" spans="1:11" s="96" customFormat="1" x14ac:dyDescent="0.2">
      <c r="A242" s="94">
        <v>0</v>
      </c>
      <c r="B242" s="95">
        <v>0</v>
      </c>
      <c r="C242" s="73">
        <f>(D242+E242+F242+G242+H242+I242+J242+K242)</f>
        <v>0</v>
      </c>
      <c r="D242" s="73">
        <v>0</v>
      </c>
      <c r="E242" s="73">
        <v>0</v>
      </c>
      <c r="F242" s="73">
        <v>0</v>
      </c>
      <c r="G242" s="73">
        <v>0</v>
      </c>
      <c r="H242" s="73"/>
      <c r="I242" s="73"/>
      <c r="J242" s="73"/>
      <c r="K242" s="73"/>
    </row>
    <row r="243" spans="1:11" s="70" customFormat="1" ht="25.5" x14ac:dyDescent="0.2">
      <c r="A243" s="92" t="s">
        <v>232</v>
      </c>
      <c r="B243" s="64" t="s">
        <v>233</v>
      </c>
      <c r="C243" s="91">
        <f>(SUM(C245))</f>
        <v>523.85692481252897</v>
      </c>
      <c r="D243" s="91">
        <f>(SUM(D245))</f>
        <v>1327.2280841462605</v>
      </c>
      <c r="E243" s="91">
        <f>(SUM(E245))</f>
        <v>1327.2280841462605</v>
      </c>
      <c r="F243" s="91">
        <f>(SUM(F245))</f>
        <v>1327.2280841462605</v>
      </c>
      <c r="G243" s="91">
        <f>(SUM(G245))</f>
        <v>1327.2280841462605</v>
      </c>
      <c r="H243" s="65"/>
      <c r="I243" s="65"/>
      <c r="J243" s="65"/>
      <c r="K243" s="65"/>
    </row>
    <row r="244" spans="1:11" s="70" customFormat="1" x14ac:dyDescent="0.2">
      <c r="A244" s="67">
        <v>3</v>
      </c>
      <c r="B244" s="68" t="s">
        <v>23</v>
      </c>
      <c r="C244" s="69">
        <f>(SUM(C245))</f>
        <v>523.85692481252897</v>
      </c>
      <c r="D244" s="69">
        <f>(SUM(D245))</f>
        <v>1327.2280841462605</v>
      </c>
      <c r="E244" s="69">
        <f>(SUM(E245))</f>
        <v>1327.2280841462605</v>
      </c>
      <c r="F244" s="69">
        <f>(SUM(F245))</f>
        <v>1327.2280841462605</v>
      </c>
      <c r="G244" s="69">
        <f>(SUM(G245))</f>
        <v>1327.2280841462605</v>
      </c>
      <c r="H244" s="69">
        <f t="shared" ref="H244:K244" si="73">SUM(H245)</f>
        <v>0</v>
      </c>
      <c r="I244" s="69">
        <f t="shared" si="73"/>
        <v>0</v>
      </c>
      <c r="J244" s="69">
        <f t="shared" si="73"/>
        <v>0</v>
      </c>
      <c r="K244" s="69">
        <f t="shared" si="73"/>
        <v>0</v>
      </c>
    </row>
    <row r="245" spans="1:11" s="70" customFormat="1" x14ac:dyDescent="0.2">
      <c r="A245" s="67">
        <v>32</v>
      </c>
      <c r="B245" s="68" t="s">
        <v>32</v>
      </c>
      <c r="C245" s="69">
        <f>(SUM(C246,C250,C257,C264))</f>
        <v>523.85692481252897</v>
      </c>
      <c r="D245" s="69">
        <f>(SUM(D246+D250+D257+D263+D264+D273))</f>
        <v>1327.2280841462605</v>
      </c>
      <c r="E245" s="69">
        <f>(SUM(E246+E250+E257+E263+E264+E273))</f>
        <v>1327.2280841462605</v>
      </c>
      <c r="F245" s="69">
        <f>(SUM(F246+F250+F257+F263+F264+F273))</f>
        <v>1327.2280841462605</v>
      </c>
      <c r="G245" s="69">
        <f>(SUM(G246+G250+G257+G263+G264+G273))</f>
        <v>1327.2280841462605</v>
      </c>
      <c r="H245" s="69">
        <f>SUM(H246+H250+H257+H264)</f>
        <v>0</v>
      </c>
      <c r="I245" s="69">
        <f>SUM(I246+I250+I257+I264)</f>
        <v>0</v>
      </c>
      <c r="J245" s="69">
        <f>SUM(J246+J250+J257+J264)</f>
        <v>0</v>
      </c>
      <c r="K245" s="69">
        <f>SUM(K246+K250+K257+K264)</f>
        <v>0</v>
      </c>
    </row>
    <row r="246" spans="1:11" s="70" customFormat="1" x14ac:dyDescent="0.2">
      <c r="A246" s="67">
        <v>321</v>
      </c>
      <c r="B246" s="68" t="s">
        <v>93</v>
      </c>
      <c r="C246" s="69">
        <v>23.890105514632687</v>
      </c>
      <c r="D246" s="69">
        <f>(SUM(D247:D248))</f>
        <v>663.61404207313024</v>
      </c>
      <c r="E246" s="69">
        <f>(SUM(E247:E248))</f>
        <v>663.61404207313024</v>
      </c>
      <c r="F246" s="69">
        <f>(SUM(F247:F248))</f>
        <v>663.61404207313024</v>
      </c>
      <c r="G246" s="69">
        <f>(SUM(G247:G248))</f>
        <v>663.61404207313024</v>
      </c>
      <c r="H246" s="69">
        <f>SUM(H247)</f>
        <v>0</v>
      </c>
      <c r="I246" s="69">
        <f>SUM(I247)</f>
        <v>0</v>
      </c>
      <c r="J246" s="69">
        <f>SUM(J247)</f>
        <v>0</v>
      </c>
      <c r="K246" s="69">
        <f>SUM(K247)</f>
        <v>0</v>
      </c>
    </row>
    <row r="247" spans="1:11" s="96" customFormat="1" x14ac:dyDescent="0.2">
      <c r="A247" s="71">
        <v>3211</v>
      </c>
      <c r="B247" s="72" t="s">
        <v>94</v>
      </c>
      <c r="C247" s="73">
        <v>23.890105514632687</v>
      </c>
      <c r="D247" s="73">
        <v>663.61404207313024</v>
      </c>
      <c r="E247" s="73">
        <v>663.61404207313024</v>
      </c>
      <c r="F247" s="73">
        <v>663.61404207313024</v>
      </c>
      <c r="G247" s="73">
        <v>663.61404207313024</v>
      </c>
      <c r="H247" s="73"/>
      <c r="I247" s="73"/>
      <c r="J247" s="73"/>
      <c r="K247" s="73"/>
    </row>
    <row r="248" spans="1:11" s="96" customFormat="1" x14ac:dyDescent="0.2">
      <c r="A248" s="71">
        <v>3213</v>
      </c>
      <c r="B248" s="72" t="s">
        <v>148</v>
      </c>
      <c r="C248" s="73">
        <v>0</v>
      </c>
      <c r="D248" s="73">
        <v>0</v>
      </c>
      <c r="E248" s="73">
        <v>0</v>
      </c>
      <c r="F248" s="73">
        <v>0</v>
      </c>
      <c r="G248" s="73">
        <v>0</v>
      </c>
      <c r="H248" s="73"/>
      <c r="I248" s="73"/>
      <c r="J248" s="73"/>
      <c r="K248" s="73"/>
    </row>
    <row r="249" spans="1:11" s="96" customFormat="1" x14ac:dyDescent="0.2">
      <c r="A249" s="71">
        <v>3214</v>
      </c>
      <c r="B249" s="72" t="s">
        <v>149</v>
      </c>
      <c r="C249" s="73">
        <f>(D249+E249+F249+G249+H249+I249+J249+K249)</f>
        <v>0</v>
      </c>
      <c r="D249" s="73">
        <v>0</v>
      </c>
      <c r="E249" s="73">
        <v>0</v>
      </c>
      <c r="F249" s="73">
        <v>0</v>
      </c>
      <c r="G249" s="73">
        <v>0</v>
      </c>
      <c r="H249" s="73"/>
      <c r="I249" s="73"/>
      <c r="J249" s="73"/>
      <c r="K249" s="73"/>
    </row>
    <row r="250" spans="1:11" s="96" customFormat="1" x14ac:dyDescent="0.2">
      <c r="A250" s="67">
        <v>322</v>
      </c>
      <c r="B250" s="68" t="s">
        <v>150</v>
      </c>
      <c r="C250" s="69">
        <v>213.02010750547481</v>
      </c>
      <c r="D250" s="69">
        <f>(SUM(D251:D255))</f>
        <v>597.25263786581718</v>
      </c>
      <c r="E250" s="69">
        <f>(E251+E255)</f>
        <v>597.25263786581718</v>
      </c>
      <c r="F250" s="69">
        <f>(F251+F255)</f>
        <v>597.25263786581718</v>
      </c>
      <c r="G250" s="69">
        <f>(G251+G255)</f>
        <v>597.25263786581718</v>
      </c>
      <c r="H250" s="69">
        <f>SUM(H253)</f>
        <v>0</v>
      </c>
      <c r="I250" s="69">
        <f>SUM(I251:I256)</f>
        <v>0</v>
      </c>
      <c r="J250" s="69">
        <f>SUM(J253)</f>
        <v>0</v>
      </c>
      <c r="K250" s="69">
        <f>SUM(K253)</f>
        <v>0</v>
      </c>
    </row>
    <row r="251" spans="1:11" s="96" customFormat="1" x14ac:dyDescent="0.2">
      <c r="A251" s="71">
        <v>3221</v>
      </c>
      <c r="B251" s="72" t="s">
        <v>221</v>
      </c>
      <c r="C251" s="73">
        <v>213.02010750547481</v>
      </c>
      <c r="D251" s="69">
        <v>597.25263786581718</v>
      </c>
      <c r="E251" s="69">
        <v>597.25263786581718</v>
      </c>
      <c r="F251" s="69">
        <v>597.25263786581718</v>
      </c>
      <c r="G251" s="69">
        <v>597.25263786581718</v>
      </c>
      <c r="H251" s="69"/>
      <c r="I251" s="73"/>
      <c r="J251" s="69"/>
      <c r="K251" s="69"/>
    </row>
    <row r="252" spans="1:11" x14ac:dyDescent="0.2">
      <c r="A252" s="71">
        <v>3222</v>
      </c>
      <c r="B252" s="72" t="s">
        <v>99</v>
      </c>
      <c r="C252" s="73">
        <f>(D252+E252+F252+G252+H252+I252+J252+K252)</f>
        <v>0</v>
      </c>
      <c r="D252" s="69">
        <v>0</v>
      </c>
      <c r="E252" s="69">
        <v>0</v>
      </c>
      <c r="F252" s="69">
        <v>0</v>
      </c>
      <c r="G252" s="69">
        <v>0</v>
      </c>
      <c r="H252" s="69"/>
      <c r="I252" s="69"/>
      <c r="J252" s="69"/>
      <c r="K252" s="69"/>
    </row>
    <row r="253" spans="1:11" s="70" customFormat="1" x14ac:dyDescent="0.2">
      <c r="A253" s="71">
        <v>3223</v>
      </c>
      <c r="B253" s="72" t="s">
        <v>100</v>
      </c>
      <c r="C253" s="73">
        <v>0</v>
      </c>
      <c r="D253" s="73">
        <v>0</v>
      </c>
      <c r="E253" s="73">
        <v>0</v>
      </c>
      <c r="F253" s="73">
        <v>0</v>
      </c>
      <c r="G253" s="73">
        <v>0</v>
      </c>
      <c r="H253" s="73"/>
      <c r="I253" s="73"/>
      <c r="J253" s="73"/>
      <c r="K253" s="73"/>
    </row>
    <row r="254" spans="1:11" s="70" customFormat="1" x14ac:dyDescent="0.2">
      <c r="A254" s="71">
        <v>3224</v>
      </c>
      <c r="B254" s="72" t="s">
        <v>222</v>
      </c>
      <c r="C254" s="73">
        <v>0</v>
      </c>
      <c r="D254" s="73">
        <v>0</v>
      </c>
      <c r="E254" s="73">
        <v>0</v>
      </c>
      <c r="F254" s="73">
        <v>0</v>
      </c>
      <c r="G254" s="73">
        <v>0</v>
      </c>
      <c r="H254" s="73"/>
      <c r="I254" s="73"/>
      <c r="J254" s="73"/>
      <c r="K254" s="73"/>
    </row>
    <row r="255" spans="1:11" s="70" customFormat="1" x14ac:dyDescent="0.2">
      <c r="A255" s="71">
        <v>3225</v>
      </c>
      <c r="B255" s="72" t="s">
        <v>186</v>
      </c>
      <c r="C255" s="73">
        <v>0</v>
      </c>
      <c r="D255" s="73">
        <v>0</v>
      </c>
      <c r="E255" s="73">
        <v>0</v>
      </c>
      <c r="F255" s="73">
        <v>0</v>
      </c>
      <c r="G255" s="73">
        <v>0</v>
      </c>
      <c r="H255" s="73"/>
      <c r="I255" s="73"/>
      <c r="J255" s="73"/>
      <c r="K255" s="73"/>
    </row>
    <row r="256" spans="1:11" s="70" customFormat="1" x14ac:dyDescent="0.2">
      <c r="A256" s="71">
        <v>3227</v>
      </c>
      <c r="B256" s="72" t="s">
        <v>103</v>
      </c>
      <c r="C256" s="73">
        <f>(D256+E256+F256+G256+H256+I256+J256+K256)</f>
        <v>0</v>
      </c>
      <c r="D256" s="73">
        <v>0</v>
      </c>
      <c r="E256" s="73">
        <v>0</v>
      </c>
      <c r="F256" s="73">
        <v>0</v>
      </c>
      <c r="G256" s="73">
        <v>0</v>
      </c>
      <c r="H256" s="73"/>
      <c r="I256" s="73"/>
      <c r="J256" s="73"/>
      <c r="K256" s="73"/>
    </row>
    <row r="257" spans="1:11" s="70" customFormat="1" x14ac:dyDescent="0.2">
      <c r="A257" s="67">
        <v>323</v>
      </c>
      <c r="B257" s="68" t="s">
        <v>104</v>
      </c>
      <c r="C257" s="69">
        <v>87.862499170482437</v>
      </c>
      <c r="D257" s="69">
        <f>(SUM(D260:D261))</f>
        <v>0</v>
      </c>
      <c r="E257" s="69">
        <f>(SUM(E260:E260))</f>
        <v>0</v>
      </c>
      <c r="F257" s="69">
        <f>(SUM(F260:F260))</f>
        <v>0</v>
      </c>
      <c r="G257" s="69">
        <f>(SUM(G260:G260))</f>
        <v>0</v>
      </c>
      <c r="H257" s="69">
        <f>H259+H261</f>
        <v>0</v>
      </c>
      <c r="I257" s="69">
        <f>SUM(I260:I261)</f>
        <v>0</v>
      </c>
      <c r="J257" s="69">
        <f>SUM(J260:J260)</f>
        <v>0</v>
      </c>
      <c r="K257" s="69">
        <f>SUM(K260:K260)</f>
        <v>0</v>
      </c>
    </row>
    <row r="258" spans="1:11" s="70" customFormat="1" x14ac:dyDescent="0.2">
      <c r="A258" s="71">
        <v>3231</v>
      </c>
      <c r="B258" s="72" t="s">
        <v>155</v>
      </c>
      <c r="C258" s="73">
        <f>(D258+E258+F258+G258+H258+I258+J258+K258)</f>
        <v>0</v>
      </c>
      <c r="D258" s="73">
        <v>0</v>
      </c>
      <c r="E258" s="73">
        <v>0</v>
      </c>
      <c r="F258" s="73">
        <v>0</v>
      </c>
      <c r="G258" s="73">
        <v>0</v>
      </c>
      <c r="H258" s="73"/>
      <c r="I258" s="73"/>
      <c r="J258" s="73"/>
      <c r="K258" s="73"/>
    </row>
    <row r="259" spans="1:11" s="70" customFormat="1" x14ac:dyDescent="0.2">
      <c r="A259" s="71">
        <v>3232</v>
      </c>
      <c r="B259" s="72" t="s">
        <v>223</v>
      </c>
      <c r="C259" s="73">
        <v>87.862499170482437</v>
      </c>
      <c r="D259" s="73">
        <v>0</v>
      </c>
      <c r="E259" s="73">
        <v>0</v>
      </c>
      <c r="F259" s="73">
        <v>0</v>
      </c>
      <c r="G259" s="73">
        <v>0</v>
      </c>
      <c r="H259" s="73">
        <v>0</v>
      </c>
      <c r="I259" s="73"/>
      <c r="J259" s="73"/>
      <c r="K259" s="73"/>
    </row>
    <row r="260" spans="1:11" s="70" customFormat="1" x14ac:dyDescent="0.2">
      <c r="A260" s="71">
        <v>3234</v>
      </c>
      <c r="B260" s="72" t="s">
        <v>109</v>
      </c>
      <c r="C260" s="73">
        <f>(D260+E260+F260+G260+H260+I260+J260+K260)</f>
        <v>0</v>
      </c>
      <c r="D260" s="73">
        <v>0</v>
      </c>
      <c r="E260" s="73">
        <v>0</v>
      </c>
      <c r="F260" s="73">
        <v>0</v>
      </c>
      <c r="G260" s="73">
        <v>0</v>
      </c>
      <c r="H260" s="73"/>
      <c r="I260" s="73"/>
      <c r="J260" s="73"/>
      <c r="K260" s="73"/>
    </row>
    <row r="261" spans="1:11" s="96" customFormat="1" x14ac:dyDescent="0.2">
      <c r="A261" s="71">
        <v>3239</v>
      </c>
      <c r="B261" s="72" t="s">
        <v>113</v>
      </c>
      <c r="C261" s="73">
        <v>0</v>
      </c>
      <c r="D261" s="73">
        <v>0</v>
      </c>
      <c r="E261" s="73">
        <v>0</v>
      </c>
      <c r="F261" s="73">
        <v>0</v>
      </c>
      <c r="G261" s="73">
        <v>0</v>
      </c>
      <c r="H261" s="73">
        <v>0</v>
      </c>
      <c r="I261" s="73">
        <v>0</v>
      </c>
      <c r="J261" s="73"/>
      <c r="K261" s="73"/>
    </row>
    <row r="262" spans="1:11" s="96" customFormat="1" x14ac:dyDescent="0.2">
      <c r="A262" s="67">
        <v>324</v>
      </c>
      <c r="B262" s="68" t="s">
        <v>225</v>
      </c>
      <c r="C262" s="69">
        <v>0</v>
      </c>
      <c r="D262" s="69">
        <f>(SUM(D263))</f>
        <v>0</v>
      </c>
      <c r="E262" s="69">
        <f>(SUM(E263))</f>
        <v>0</v>
      </c>
      <c r="F262" s="69">
        <f>(SUM(F263))</f>
        <v>0</v>
      </c>
      <c r="G262" s="69">
        <f>(SUM(G263))</f>
        <v>0</v>
      </c>
      <c r="H262" s="69">
        <f t="shared" ref="H262:K262" si="74">SUM(H263)</f>
        <v>0</v>
      </c>
      <c r="I262" s="69">
        <f t="shared" si="74"/>
        <v>0</v>
      </c>
      <c r="J262" s="69">
        <f t="shared" si="74"/>
        <v>0</v>
      </c>
      <c r="K262" s="69">
        <f t="shared" si="74"/>
        <v>0</v>
      </c>
    </row>
    <row r="263" spans="1:11" s="96" customFormat="1" x14ac:dyDescent="0.2">
      <c r="A263" s="71">
        <v>3241</v>
      </c>
      <c r="B263" s="72" t="s">
        <v>225</v>
      </c>
      <c r="C263" s="73">
        <v>0</v>
      </c>
      <c r="D263" s="73">
        <v>0</v>
      </c>
      <c r="E263" s="73">
        <v>0</v>
      </c>
      <c r="F263" s="73">
        <v>0</v>
      </c>
      <c r="G263" s="73">
        <v>0</v>
      </c>
      <c r="H263" s="73"/>
      <c r="I263" s="73"/>
      <c r="J263" s="73"/>
      <c r="K263" s="73"/>
    </row>
    <row r="264" spans="1:11" s="96" customFormat="1" ht="25.5" x14ac:dyDescent="0.2">
      <c r="A264" s="67">
        <v>329</v>
      </c>
      <c r="B264" s="68" t="s">
        <v>160</v>
      </c>
      <c r="C264" s="69">
        <v>199.08421262193906</v>
      </c>
      <c r="D264" s="69">
        <f>(SUM(D266,D270))</f>
        <v>0</v>
      </c>
      <c r="E264" s="69">
        <f>(E268+E270+E269)</f>
        <v>0</v>
      </c>
      <c r="F264" s="69">
        <f>(F268+F270+F269)</f>
        <v>0</v>
      </c>
      <c r="G264" s="69">
        <f>(G268+G270+G269)</f>
        <v>0</v>
      </c>
      <c r="H264" s="69">
        <f>SUM(H270)</f>
        <v>0</v>
      </c>
      <c r="I264" s="69">
        <f>SUM(I270)</f>
        <v>0</v>
      </c>
      <c r="J264" s="69">
        <f>SUM(J270)</f>
        <v>0</v>
      </c>
      <c r="K264" s="69">
        <f>SUM(K270)</f>
        <v>0</v>
      </c>
    </row>
    <row r="265" spans="1:11" s="96" customFormat="1" x14ac:dyDescent="0.2">
      <c r="A265" s="71">
        <v>3293</v>
      </c>
      <c r="B265" s="72" t="s">
        <v>161</v>
      </c>
      <c r="C265" s="73">
        <f>(D265+E265+F265+G265+H265+I265+J265+K265)</f>
        <v>0</v>
      </c>
      <c r="D265" s="69">
        <v>0</v>
      </c>
      <c r="E265" s="69">
        <v>0</v>
      </c>
      <c r="F265" s="69">
        <v>0</v>
      </c>
      <c r="G265" s="69">
        <v>0</v>
      </c>
      <c r="H265" s="69"/>
      <c r="I265" s="69"/>
      <c r="J265" s="69"/>
      <c r="K265" s="69"/>
    </row>
    <row r="266" spans="1:11" s="96" customFormat="1" x14ac:dyDescent="0.2">
      <c r="A266" s="71">
        <v>3292</v>
      </c>
      <c r="B266" s="72" t="s">
        <v>115</v>
      </c>
      <c r="C266" s="69">
        <v>0</v>
      </c>
      <c r="D266" s="69">
        <v>0</v>
      </c>
      <c r="E266" s="69">
        <v>0</v>
      </c>
      <c r="F266" s="69">
        <v>0</v>
      </c>
      <c r="G266" s="69">
        <v>0</v>
      </c>
      <c r="H266" s="69"/>
      <c r="I266" s="69"/>
      <c r="J266" s="69"/>
      <c r="K266" s="69"/>
    </row>
    <row r="267" spans="1:11" s="96" customFormat="1" x14ac:dyDescent="0.2">
      <c r="A267" s="71">
        <v>3294</v>
      </c>
      <c r="B267" s="72" t="s">
        <v>116</v>
      </c>
      <c r="C267" s="73">
        <f>(D267+E267+F267+G267+H267+I267+J267+K267)</f>
        <v>0</v>
      </c>
      <c r="D267" s="69">
        <v>0</v>
      </c>
      <c r="E267" s="69">
        <v>0</v>
      </c>
      <c r="F267" s="69">
        <v>0</v>
      </c>
      <c r="G267" s="69">
        <v>0</v>
      </c>
      <c r="H267" s="69"/>
      <c r="I267" s="69"/>
      <c r="J267" s="69"/>
      <c r="K267" s="69"/>
    </row>
    <row r="268" spans="1:11" s="96" customFormat="1" x14ac:dyDescent="0.2">
      <c r="A268" s="71">
        <v>3295</v>
      </c>
      <c r="B268" s="72" t="s">
        <v>226</v>
      </c>
      <c r="C268" s="73">
        <f>(D268+E268+F268+G268+H268+I268+J268+K268)</f>
        <v>0</v>
      </c>
      <c r="D268" s="69">
        <v>0</v>
      </c>
      <c r="E268" s="73">
        <v>0</v>
      </c>
      <c r="F268" s="73">
        <v>0</v>
      </c>
      <c r="G268" s="73">
        <v>0</v>
      </c>
      <c r="H268" s="69"/>
      <c r="I268" s="69"/>
      <c r="J268" s="69"/>
      <c r="K268" s="69"/>
    </row>
    <row r="269" spans="1:11" s="70" customFormat="1" x14ac:dyDescent="0.2">
      <c r="A269" s="71">
        <v>3296</v>
      </c>
      <c r="B269" s="72" t="s">
        <v>227</v>
      </c>
      <c r="C269" s="73">
        <f>(D269+E269+F269+G269+H269+I269+J269+K269)</f>
        <v>0</v>
      </c>
      <c r="D269" s="69">
        <v>0</v>
      </c>
      <c r="E269" s="73">
        <v>0</v>
      </c>
      <c r="F269" s="73">
        <v>0</v>
      </c>
      <c r="G269" s="73">
        <v>0</v>
      </c>
      <c r="H269" s="69"/>
      <c r="I269" s="69"/>
      <c r="J269" s="69"/>
      <c r="K269" s="69"/>
    </row>
    <row r="270" spans="1:11" s="70" customFormat="1" x14ac:dyDescent="0.2">
      <c r="A270" s="71">
        <v>3299</v>
      </c>
      <c r="B270" s="72" t="s">
        <v>160</v>
      </c>
      <c r="C270" s="73">
        <v>199.08421262193906</v>
      </c>
      <c r="D270" s="73">
        <v>0</v>
      </c>
      <c r="E270" s="73">
        <v>0</v>
      </c>
      <c r="F270" s="73">
        <v>0</v>
      </c>
      <c r="G270" s="73">
        <v>0</v>
      </c>
      <c r="H270" s="73">
        <v>0</v>
      </c>
      <c r="I270" s="73">
        <v>0</v>
      </c>
      <c r="J270" s="73"/>
      <c r="K270" s="73"/>
    </row>
    <row r="271" spans="1:11" s="96" customFormat="1" x14ac:dyDescent="0.2">
      <c r="A271" s="67">
        <v>34</v>
      </c>
      <c r="B271" s="68" t="s">
        <v>119</v>
      </c>
      <c r="C271" s="69">
        <v>0</v>
      </c>
      <c r="D271" s="73">
        <v>66.361404207313029</v>
      </c>
      <c r="E271" s="69">
        <f>(E272)</f>
        <v>66.361404207313029</v>
      </c>
      <c r="F271" s="69">
        <f>(F272)</f>
        <v>66.361404207313029</v>
      </c>
      <c r="G271" s="69">
        <f>(G272)</f>
        <v>66.361404207313029</v>
      </c>
      <c r="H271" s="73"/>
      <c r="I271" s="73"/>
      <c r="J271" s="73"/>
      <c r="K271" s="73"/>
    </row>
    <row r="272" spans="1:11" s="96" customFormat="1" x14ac:dyDescent="0.2">
      <c r="A272" s="67">
        <v>343</v>
      </c>
      <c r="B272" s="68" t="s">
        <v>165</v>
      </c>
      <c r="C272" s="69">
        <v>0</v>
      </c>
      <c r="D272" s="73">
        <v>66.361404207313029</v>
      </c>
      <c r="E272" s="69">
        <f>(E273+E277)</f>
        <v>66.361404207313029</v>
      </c>
      <c r="F272" s="69">
        <f>(F273+F277)</f>
        <v>66.361404207313029</v>
      </c>
      <c r="G272" s="69">
        <f>(G273+G277)</f>
        <v>66.361404207313029</v>
      </c>
      <c r="H272" s="73"/>
      <c r="I272" s="73"/>
      <c r="J272" s="73"/>
      <c r="K272" s="73"/>
    </row>
    <row r="273" spans="1:11" s="96" customFormat="1" ht="25.5" x14ac:dyDescent="0.2">
      <c r="A273" s="71">
        <v>3431</v>
      </c>
      <c r="B273" s="72" t="s">
        <v>228</v>
      </c>
      <c r="C273" s="73">
        <v>0</v>
      </c>
      <c r="D273" s="73">
        <v>66.361404207313029</v>
      </c>
      <c r="E273" s="73">
        <v>66.361404207313029</v>
      </c>
      <c r="F273" s="73">
        <v>66.361404207313029</v>
      </c>
      <c r="G273" s="73">
        <v>66.361404207313029</v>
      </c>
      <c r="H273" s="73"/>
      <c r="I273" s="73"/>
      <c r="J273" s="73"/>
      <c r="K273" s="73"/>
    </row>
    <row r="274" spans="1:11" s="96" customFormat="1" x14ac:dyDescent="0.2">
      <c r="A274" s="67">
        <v>38</v>
      </c>
      <c r="B274" s="68" t="s">
        <v>229</v>
      </c>
      <c r="C274" s="69">
        <f>(D274+E274+F274+G274+H274+I274+J274+K274)</f>
        <v>0</v>
      </c>
      <c r="D274" s="73">
        <v>0</v>
      </c>
      <c r="E274" s="69">
        <f>(E275)</f>
        <v>0</v>
      </c>
      <c r="F274" s="69">
        <f>(F275)</f>
        <v>0</v>
      </c>
      <c r="G274" s="69">
        <f>(G275)</f>
        <v>0</v>
      </c>
      <c r="H274" s="73"/>
      <c r="I274" s="73"/>
      <c r="J274" s="73"/>
      <c r="K274" s="73"/>
    </row>
    <row r="275" spans="1:11" s="96" customFormat="1" x14ac:dyDescent="0.2">
      <c r="A275" s="67">
        <v>381</v>
      </c>
      <c r="B275" s="68" t="s">
        <v>70</v>
      </c>
      <c r="C275" s="69">
        <f>(D275+E275+F275+G275+H275+I275+J275+K275)</f>
        <v>0</v>
      </c>
      <c r="D275" s="73">
        <v>0</v>
      </c>
      <c r="E275" s="69">
        <v>0</v>
      </c>
      <c r="F275" s="69">
        <v>0</v>
      </c>
      <c r="G275" s="69">
        <v>0</v>
      </c>
      <c r="H275" s="73"/>
      <c r="I275" s="73"/>
      <c r="J275" s="73"/>
      <c r="K275" s="73"/>
    </row>
    <row r="276" spans="1:11" s="70" customFormat="1" x14ac:dyDescent="0.2">
      <c r="A276" s="71">
        <v>3811</v>
      </c>
      <c r="B276" s="72" t="s">
        <v>70</v>
      </c>
      <c r="C276" s="73">
        <v>0</v>
      </c>
      <c r="D276" s="73">
        <v>0</v>
      </c>
      <c r="E276" s="73">
        <v>0</v>
      </c>
      <c r="F276" s="73">
        <v>0</v>
      </c>
      <c r="G276" s="73">
        <v>0</v>
      </c>
      <c r="H276" s="73"/>
      <c r="I276" s="73"/>
      <c r="J276" s="73"/>
      <c r="K276" s="73"/>
    </row>
    <row r="277" spans="1:11" s="70" customFormat="1" x14ac:dyDescent="0.2">
      <c r="A277" s="94">
        <v>0</v>
      </c>
      <c r="B277" s="95">
        <v>0</v>
      </c>
      <c r="C277" s="73">
        <f>(D277+E277+F277+G277+H277+I277+J277+K277)</f>
        <v>0</v>
      </c>
      <c r="D277" s="73">
        <v>0</v>
      </c>
      <c r="E277" s="73">
        <v>0</v>
      </c>
      <c r="F277" s="73">
        <v>0</v>
      </c>
      <c r="G277" s="73">
        <v>0</v>
      </c>
      <c r="H277" s="73"/>
      <c r="I277" s="73"/>
      <c r="J277" s="73"/>
      <c r="K277" s="73"/>
    </row>
    <row r="278" spans="1:11" s="70" customFormat="1" x14ac:dyDescent="0.2">
      <c r="A278" s="92" t="s">
        <v>234</v>
      </c>
      <c r="B278" s="64" t="s">
        <v>235</v>
      </c>
      <c r="C278" s="91">
        <f>(SUM(C279))</f>
        <v>340.9648948171743</v>
      </c>
      <c r="D278" s="91">
        <f>(SUM(D280))</f>
        <v>265.44561682925212</v>
      </c>
      <c r="E278" s="91">
        <f>(SUM(E280))</f>
        <v>265.44561682925212</v>
      </c>
      <c r="F278" s="91">
        <f>(SUM(F280))</f>
        <v>265.44561682925212</v>
      </c>
      <c r="G278" s="91">
        <f>(SUM(G280))</f>
        <v>265.44561682925212</v>
      </c>
      <c r="H278" s="65"/>
      <c r="I278" s="65"/>
      <c r="J278" s="65"/>
      <c r="K278" s="65"/>
    </row>
    <row r="279" spans="1:11" s="70" customFormat="1" x14ac:dyDescent="0.2">
      <c r="A279" s="67">
        <v>3</v>
      </c>
      <c r="B279" s="68" t="s">
        <v>23</v>
      </c>
      <c r="C279" s="69">
        <f>(SUM(C292,C309))</f>
        <v>340.9648948171743</v>
      </c>
      <c r="D279" s="69">
        <f>(SUM(D280))</f>
        <v>265.44561682925212</v>
      </c>
      <c r="E279" s="69">
        <f>(SUM(E280+E306))</f>
        <v>265.44561682925212</v>
      </c>
      <c r="F279" s="69">
        <f>(SUM(F280+F306))</f>
        <v>265.44561682925212</v>
      </c>
      <c r="G279" s="69">
        <f>(SUM(G280+G306))</f>
        <v>265.44561682925212</v>
      </c>
      <c r="H279" s="69">
        <f t="shared" ref="H279:K279" si="75">SUM(H280)</f>
        <v>0</v>
      </c>
      <c r="I279" s="69">
        <f t="shared" si="75"/>
        <v>0</v>
      </c>
      <c r="J279" s="69">
        <f t="shared" si="75"/>
        <v>0</v>
      </c>
      <c r="K279" s="69">
        <f t="shared" si="75"/>
        <v>0</v>
      </c>
    </row>
    <row r="280" spans="1:11" s="96" customFormat="1" x14ac:dyDescent="0.2">
      <c r="A280" s="67">
        <v>32</v>
      </c>
      <c r="B280" s="68" t="s">
        <v>32</v>
      </c>
      <c r="C280" s="69">
        <v>0</v>
      </c>
      <c r="D280" s="69">
        <f>(SUM(D281+D285+D292+D298+D299+D309))</f>
        <v>265.44561682925212</v>
      </c>
      <c r="E280" s="69">
        <f>(SUM(E281+E285+E292+E298+E299+E309))</f>
        <v>265.44561682925212</v>
      </c>
      <c r="F280" s="69">
        <f>(SUM(F281+F285+F292+F298+F299+F309))</f>
        <v>265.44561682925212</v>
      </c>
      <c r="G280" s="69">
        <f>(SUM(G281+G285+G292+G298+G299+G309))</f>
        <v>265.44561682925212</v>
      </c>
      <c r="H280" s="69">
        <f>SUM(H281+H285+H292+H299)</f>
        <v>0</v>
      </c>
      <c r="I280" s="69">
        <f>SUM(I281+I285+I292+I299)</f>
        <v>0</v>
      </c>
      <c r="J280" s="69">
        <f>SUM(J281+J285+J292+J299)</f>
        <v>0</v>
      </c>
      <c r="K280" s="69">
        <f>SUM(K281+K285+K292+K299)</f>
        <v>0</v>
      </c>
    </row>
    <row r="281" spans="1:11" x14ac:dyDescent="0.2">
      <c r="A281" s="67">
        <v>321</v>
      </c>
      <c r="B281" s="68" t="s">
        <v>93</v>
      </c>
      <c r="C281" s="69">
        <v>0</v>
      </c>
      <c r="D281" s="69">
        <f>(SUM(D282:D283))</f>
        <v>0</v>
      </c>
      <c r="E281" s="69">
        <f>(SUM(E282:E283))</f>
        <v>0</v>
      </c>
      <c r="F281" s="69">
        <f>(SUM(F282:F283))</f>
        <v>0</v>
      </c>
      <c r="G281" s="69">
        <f>(SUM(G282:G283))</f>
        <v>0</v>
      </c>
      <c r="H281" s="69">
        <f>SUM(H282)</f>
        <v>0</v>
      </c>
      <c r="I281" s="69">
        <f>SUM(I282)</f>
        <v>0</v>
      </c>
      <c r="J281" s="69">
        <f>SUM(J282)</f>
        <v>0</v>
      </c>
      <c r="K281" s="69">
        <f>SUM(K282)</f>
        <v>0</v>
      </c>
    </row>
    <row r="282" spans="1:11" s="70" customFormat="1" x14ac:dyDescent="0.2">
      <c r="A282" s="71">
        <v>3211</v>
      </c>
      <c r="B282" s="72" t="s">
        <v>94</v>
      </c>
      <c r="C282" s="73">
        <v>0</v>
      </c>
      <c r="D282" s="73">
        <v>0</v>
      </c>
      <c r="E282" s="73">
        <v>0</v>
      </c>
      <c r="F282" s="73">
        <v>0</v>
      </c>
      <c r="G282" s="73">
        <v>0</v>
      </c>
      <c r="H282" s="73"/>
      <c r="I282" s="73"/>
      <c r="J282" s="73"/>
      <c r="K282" s="73"/>
    </row>
    <row r="283" spans="1:11" s="70" customFormat="1" x14ac:dyDescent="0.2">
      <c r="A283" s="71">
        <v>3213</v>
      </c>
      <c r="B283" s="72" t="s">
        <v>148</v>
      </c>
      <c r="C283" s="73">
        <v>0</v>
      </c>
      <c r="D283" s="73">
        <v>0</v>
      </c>
      <c r="E283" s="73">
        <v>0</v>
      </c>
      <c r="F283" s="73">
        <v>0</v>
      </c>
      <c r="G283" s="73">
        <v>0</v>
      </c>
      <c r="H283" s="73"/>
      <c r="I283" s="73"/>
      <c r="J283" s="73"/>
      <c r="K283" s="73"/>
    </row>
    <row r="284" spans="1:11" s="70" customFormat="1" x14ac:dyDescent="0.2">
      <c r="A284" s="71">
        <v>3214</v>
      </c>
      <c r="B284" s="72" t="s">
        <v>149</v>
      </c>
      <c r="C284" s="73">
        <f>(D284+E284+F284+G284+H284+I284+J284+K284)</f>
        <v>0</v>
      </c>
      <c r="D284" s="73">
        <v>0</v>
      </c>
      <c r="E284" s="73">
        <v>0</v>
      </c>
      <c r="F284" s="73">
        <v>0</v>
      </c>
      <c r="G284" s="73">
        <v>0</v>
      </c>
      <c r="H284" s="73"/>
      <c r="I284" s="73"/>
      <c r="J284" s="73"/>
      <c r="K284" s="73"/>
    </row>
    <row r="285" spans="1:11" x14ac:dyDescent="0.2">
      <c r="A285" s="67">
        <v>322</v>
      </c>
      <c r="B285" s="68" t="s">
        <v>150</v>
      </c>
      <c r="C285" s="69">
        <v>0</v>
      </c>
      <c r="D285" s="69">
        <f>(SUM(D286:D290))</f>
        <v>0</v>
      </c>
      <c r="E285" s="69">
        <f>(E286+E290)</f>
        <v>0</v>
      </c>
      <c r="F285" s="69">
        <f>(F286+F290)</f>
        <v>0</v>
      </c>
      <c r="G285" s="69">
        <f>(G286+G290)</f>
        <v>0</v>
      </c>
      <c r="H285" s="69">
        <f>SUM(H288)</f>
        <v>0</v>
      </c>
      <c r="I285" s="69">
        <f>SUM(I286:I291)</f>
        <v>0</v>
      </c>
      <c r="J285" s="69">
        <f>SUM(J288)</f>
        <v>0</v>
      </c>
      <c r="K285" s="69">
        <f>SUM(K288)</f>
        <v>0</v>
      </c>
    </row>
    <row r="286" spans="1:11" x14ac:dyDescent="0.2">
      <c r="A286" s="71">
        <v>3221</v>
      </c>
      <c r="B286" s="72" t="s">
        <v>221</v>
      </c>
      <c r="C286" s="73">
        <v>0</v>
      </c>
      <c r="D286" s="69">
        <v>0</v>
      </c>
      <c r="E286" s="69">
        <v>0</v>
      </c>
      <c r="F286" s="69">
        <v>0</v>
      </c>
      <c r="G286" s="69">
        <v>0</v>
      </c>
      <c r="H286" s="69"/>
      <c r="I286" s="73"/>
      <c r="J286" s="69"/>
      <c r="K286" s="69"/>
    </row>
    <row r="287" spans="1:11" s="70" customFormat="1" x14ac:dyDescent="0.2">
      <c r="A287" s="71">
        <v>3222</v>
      </c>
      <c r="B287" s="72" t="s">
        <v>99</v>
      </c>
      <c r="C287" s="73">
        <f>(D287+E287+F287+G287+H287+I287+J287+K287)</f>
        <v>0</v>
      </c>
      <c r="D287" s="69">
        <v>0</v>
      </c>
      <c r="E287" s="69">
        <v>0</v>
      </c>
      <c r="F287" s="69">
        <v>0</v>
      </c>
      <c r="G287" s="69">
        <v>0</v>
      </c>
      <c r="H287" s="69"/>
      <c r="I287" s="69"/>
      <c r="J287" s="69"/>
      <c r="K287" s="69"/>
    </row>
    <row r="288" spans="1:11" s="70" customFormat="1" x14ac:dyDescent="0.2">
      <c r="A288" s="71">
        <v>3223</v>
      </c>
      <c r="B288" s="72" t="s">
        <v>100</v>
      </c>
      <c r="C288" s="73">
        <v>0</v>
      </c>
      <c r="D288" s="73">
        <v>0</v>
      </c>
      <c r="E288" s="73">
        <v>0</v>
      </c>
      <c r="F288" s="73">
        <v>0</v>
      </c>
      <c r="G288" s="73">
        <v>0</v>
      </c>
      <c r="H288" s="73"/>
      <c r="I288" s="73"/>
      <c r="J288" s="73"/>
      <c r="K288" s="73"/>
    </row>
    <row r="289" spans="1:11" s="70" customFormat="1" x14ac:dyDescent="0.2">
      <c r="A289" s="71">
        <v>3224</v>
      </c>
      <c r="B289" s="72" t="s">
        <v>222</v>
      </c>
      <c r="C289" s="73">
        <v>0</v>
      </c>
      <c r="D289" s="73">
        <v>0</v>
      </c>
      <c r="E289" s="73">
        <v>0</v>
      </c>
      <c r="F289" s="73">
        <v>0</v>
      </c>
      <c r="G289" s="73">
        <v>0</v>
      </c>
      <c r="H289" s="73"/>
      <c r="I289" s="73"/>
      <c r="J289" s="73"/>
      <c r="K289" s="73"/>
    </row>
    <row r="290" spans="1:11" x14ac:dyDescent="0.2">
      <c r="A290" s="71">
        <v>3225</v>
      </c>
      <c r="B290" s="72" t="s">
        <v>186</v>
      </c>
      <c r="C290" s="73">
        <v>0</v>
      </c>
      <c r="D290" s="73">
        <v>0</v>
      </c>
      <c r="E290" s="73">
        <v>0</v>
      </c>
      <c r="F290" s="73">
        <v>0</v>
      </c>
      <c r="G290" s="73">
        <v>0</v>
      </c>
      <c r="H290" s="73"/>
      <c r="I290" s="73"/>
      <c r="J290" s="73"/>
      <c r="K290" s="73"/>
    </row>
    <row r="291" spans="1:11" s="70" customFormat="1" x14ac:dyDescent="0.2">
      <c r="A291" s="71">
        <v>3227</v>
      </c>
      <c r="B291" s="72" t="s">
        <v>103</v>
      </c>
      <c r="C291" s="73">
        <f>(D291+E291+F291+G291+H291+I291+J291+K291)</f>
        <v>0</v>
      </c>
      <c r="D291" s="73">
        <v>0</v>
      </c>
      <c r="E291" s="73">
        <v>0</v>
      </c>
      <c r="F291" s="73">
        <v>0</v>
      </c>
      <c r="G291" s="73">
        <v>0</v>
      </c>
      <c r="H291" s="73"/>
      <c r="I291" s="73"/>
      <c r="J291" s="73"/>
      <c r="K291" s="73"/>
    </row>
    <row r="292" spans="1:11" x14ac:dyDescent="0.2">
      <c r="A292" s="67">
        <v>323</v>
      </c>
      <c r="B292" s="68" t="s">
        <v>104</v>
      </c>
      <c r="C292" s="69">
        <v>62.246997146459613</v>
      </c>
      <c r="D292" s="69">
        <f>(SUM(D295:D296))</f>
        <v>132.72280841462606</v>
      </c>
      <c r="E292" s="69">
        <f>(SUM(E295:E296))</f>
        <v>132.72280841462606</v>
      </c>
      <c r="F292" s="69">
        <f>(SUM(F295:F296))</f>
        <v>132.72280841462606</v>
      </c>
      <c r="G292" s="69">
        <f>(SUM(G295:G296))</f>
        <v>132.72280841462606</v>
      </c>
      <c r="H292" s="69">
        <f>H294+H296</f>
        <v>0</v>
      </c>
      <c r="I292" s="69">
        <f>SUM(I295:I296)</f>
        <v>0</v>
      </c>
      <c r="J292" s="69">
        <f>SUM(J295:J295)</f>
        <v>0</v>
      </c>
      <c r="K292" s="69">
        <f>SUM(K295:K295)</f>
        <v>0</v>
      </c>
    </row>
    <row r="293" spans="1:11" s="70" customFormat="1" x14ac:dyDescent="0.2">
      <c r="A293" s="71">
        <v>3231</v>
      </c>
      <c r="B293" s="72" t="s">
        <v>155</v>
      </c>
      <c r="C293" s="73">
        <f>(D293+E293+F293+G293+H293+I293+J293+K293)</f>
        <v>0</v>
      </c>
      <c r="D293" s="73">
        <v>0</v>
      </c>
      <c r="E293" s="73">
        <v>0</v>
      </c>
      <c r="F293" s="73">
        <v>0</v>
      </c>
      <c r="G293" s="73">
        <v>0</v>
      </c>
      <c r="H293" s="73"/>
      <c r="I293" s="73"/>
      <c r="J293" s="73"/>
      <c r="K293" s="73"/>
    </row>
    <row r="294" spans="1:11" x14ac:dyDescent="0.2">
      <c r="A294" s="71">
        <v>3232</v>
      </c>
      <c r="B294" s="72" t="s">
        <v>223</v>
      </c>
      <c r="C294" s="73">
        <v>0</v>
      </c>
      <c r="D294" s="73">
        <v>0</v>
      </c>
      <c r="E294" s="73">
        <v>0</v>
      </c>
      <c r="F294" s="73">
        <v>0</v>
      </c>
      <c r="G294" s="73">
        <v>0</v>
      </c>
      <c r="H294" s="73">
        <v>0</v>
      </c>
      <c r="I294" s="73"/>
      <c r="J294" s="73"/>
      <c r="K294" s="73"/>
    </row>
    <row r="295" spans="1:11" s="70" customFormat="1" x14ac:dyDescent="0.2">
      <c r="A295" s="71">
        <v>3234</v>
      </c>
      <c r="B295" s="72" t="s">
        <v>109</v>
      </c>
      <c r="C295" s="73">
        <f>(D295+E295+F295+G295+H295+I295+J295+K295)</f>
        <v>0</v>
      </c>
      <c r="D295" s="73">
        <v>0</v>
      </c>
      <c r="E295" s="73">
        <v>0</v>
      </c>
      <c r="F295" s="73">
        <v>0</v>
      </c>
      <c r="G295" s="73">
        <v>0</v>
      </c>
      <c r="H295" s="73"/>
      <c r="I295" s="73"/>
      <c r="J295" s="73"/>
      <c r="K295" s="73"/>
    </row>
    <row r="296" spans="1:11" s="70" customFormat="1" x14ac:dyDescent="0.2">
      <c r="A296" s="71">
        <v>3239</v>
      </c>
      <c r="B296" s="72" t="s">
        <v>113</v>
      </c>
      <c r="C296" s="73">
        <v>62.246997146459613</v>
      </c>
      <c r="D296" s="73">
        <v>132.72280841462606</v>
      </c>
      <c r="E296" s="73">
        <v>132.72280841462606</v>
      </c>
      <c r="F296" s="73">
        <v>132.72280841462606</v>
      </c>
      <c r="G296" s="73">
        <v>132.72280841462606</v>
      </c>
      <c r="H296" s="73">
        <v>0</v>
      </c>
      <c r="I296" s="73">
        <v>0</v>
      </c>
      <c r="J296" s="73"/>
      <c r="K296" s="73"/>
    </row>
    <row r="297" spans="1:11" s="70" customFormat="1" x14ac:dyDescent="0.2">
      <c r="A297" s="67">
        <v>324</v>
      </c>
      <c r="B297" s="68" t="s">
        <v>225</v>
      </c>
      <c r="C297" s="69">
        <v>0</v>
      </c>
      <c r="D297" s="69">
        <f>(SUM(D298))</f>
        <v>0</v>
      </c>
      <c r="E297" s="69">
        <f>(SUM(E298))</f>
        <v>0</v>
      </c>
      <c r="F297" s="69">
        <f>(SUM(F298))</f>
        <v>0</v>
      </c>
      <c r="G297" s="69">
        <f>(SUM(G298))</f>
        <v>0</v>
      </c>
      <c r="H297" s="69">
        <f t="shared" ref="H297:K297" si="76">SUM(H298)</f>
        <v>0</v>
      </c>
      <c r="I297" s="69">
        <f t="shared" si="76"/>
        <v>0</v>
      </c>
      <c r="J297" s="69">
        <f t="shared" si="76"/>
        <v>0</v>
      </c>
      <c r="K297" s="69">
        <f t="shared" si="76"/>
        <v>0</v>
      </c>
    </row>
    <row r="298" spans="1:11" x14ac:dyDescent="0.2">
      <c r="A298" s="71">
        <v>3241</v>
      </c>
      <c r="B298" s="72" t="s">
        <v>225</v>
      </c>
      <c r="C298" s="73">
        <v>0</v>
      </c>
      <c r="D298" s="73">
        <v>0</v>
      </c>
      <c r="E298" s="73">
        <v>0</v>
      </c>
      <c r="F298" s="73">
        <v>0</v>
      </c>
      <c r="G298" s="73">
        <v>0</v>
      </c>
      <c r="H298" s="73"/>
      <c r="I298" s="73"/>
      <c r="J298" s="73"/>
      <c r="K298" s="73"/>
    </row>
    <row r="299" spans="1:11" ht="25.5" x14ac:dyDescent="0.2">
      <c r="A299" s="67">
        <v>329</v>
      </c>
      <c r="B299" s="68" t="s">
        <v>160</v>
      </c>
      <c r="C299" s="69">
        <v>0</v>
      </c>
      <c r="D299" s="69">
        <f>(SUM(D301,D305))</f>
        <v>132.72280841462606</v>
      </c>
      <c r="E299" s="69">
        <f>(E303+E305+E304)</f>
        <v>132.72280841462606</v>
      </c>
      <c r="F299" s="69">
        <f>(F303+F305+F304)</f>
        <v>132.72280841462606</v>
      </c>
      <c r="G299" s="69">
        <f>(G303+G305+G304)</f>
        <v>132.72280841462606</v>
      </c>
      <c r="H299" s="69">
        <f>SUM(H305)</f>
        <v>0</v>
      </c>
      <c r="I299" s="69">
        <f>SUM(I305)</f>
        <v>0</v>
      </c>
      <c r="J299" s="69">
        <f>SUM(J305)</f>
        <v>0</v>
      </c>
      <c r="K299" s="69">
        <f>SUM(K305)</f>
        <v>0</v>
      </c>
    </row>
    <row r="300" spans="1:11" s="70" customFormat="1" ht="12" customHeight="1" x14ac:dyDescent="0.2">
      <c r="A300" s="71">
        <v>3293</v>
      </c>
      <c r="B300" s="72" t="s">
        <v>161</v>
      </c>
      <c r="C300" s="73">
        <f>(D300+E300+F300+G300+H300+I300+J300+K300)</f>
        <v>0</v>
      </c>
      <c r="D300" s="69">
        <v>0</v>
      </c>
      <c r="E300" s="69">
        <v>0</v>
      </c>
      <c r="F300" s="69">
        <v>0</v>
      </c>
      <c r="G300" s="69">
        <v>0</v>
      </c>
      <c r="H300" s="69"/>
      <c r="I300" s="69"/>
      <c r="J300" s="69"/>
      <c r="K300" s="69"/>
    </row>
    <row r="301" spans="1:11" ht="12.75" customHeight="1" x14ac:dyDescent="0.2">
      <c r="A301" s="71">
        <v>3292</v>
      </c>
      <c r="B301" s="72" t="s">
        <v>115</v>
      </c>
      <c r="C301" s="69">
        <v>0</v>
      </c>
      <c r="D301" s="69">
        <v>0</v>
      </c>
      <c r="E301" s="69">
        <v>0</v>
      </c>
      <c r="F301" s="69">
        <v>0</v>
      </c>
      <c r="G301" s="69">
        <v>0</v>
      </c>
      <c r="H301" s="69"/>
      <c r="I301" s="69"/>
      <c r="J301" s="69"/>
      <c r="K301" s="69"/>
    </row>
    <row r="302" spans="1:11" x14ac:dyDescent="0.2">
      <c r="A302" s="71">
        <v>3294</v>
      </c>
      <c r="B302" s="72" t="s">
        <v>116</v>
      </c>
      <c r="C302" s="73">
        <f>(D302+E302+F302+G302+H302+I302+J302+K302)</f>
        <v>0</v>
      </c>
      <c r="D302" s="69">
        <v>0</v>
      </c>
      <c r="E302" s="69">
        <v>0</v>
      </c>
      <c r="F302" s="69">
        <v>0</v>
      </c>
      <c r="G302" s="69">
        <v>0</v>
      </c>
      <c r="H302" s="69"/>
      <c r="I302" s="69"/>
      <c r="J302" s="69"/>
      <c r="K302" s="69"/>
    </row>
    <row r="303" spans="1:11" x14ac:dyDescent="0.2">
      <c r="A303" s="71">
        <v>3295</v>
      </c>
      <c r="B303" s="72" t="s">
        <v>226</v>
      </c>
      <c r="C303" s="73">
        <f>(D303+E303+F303+G303+H303+I303+J303+K303)</f>
        <v>0</v>
      </c>
      <c r="D303" s="69">
        <v>0</v>
      </c>
      <c r="E303" s="73">
        <v>0</v>
      </c>
      <c r="F303" s="73">
        <v>0</v>
      </c>
      <c r="G303" s="73">
        <v>0</v>
      </c>
      <c r="H303" s="69"/>
      <c r="I303" s="69"/>
      <c r="J303" s="69"/>
      <c r="K303" s="69"/>
    </row>
    <row r="304" spans="1:11" s="70" customFormat="1" x14ac:dyDescent="0.2">
      <c r="A304" s="71">
        <v>3296</v>
      </c>
      <c r="B304" s="72" t="s">
        <v>227</v>
      </c>
      <c r="C304" s="73">
        <f>(D304+E304+F304+G304+H304+I304+J304+K304)</f>
        <v>0</v>
      </c>
      <c r="D304" s="69">
        <v>0</v>
      </c>
      <c r="E304" s="73">
        <v>0</v>
      </c>
      <c r="F304" s="73">
        <v>0</v>
      </c>
      <c r="G304" s="73">
        <v>0</v>
      </c>
      <c r="H304" s="69"/>
      <c r="I304" s="69"/>
      <c r="J304" s="69"/>
      <c r="K304" s="69"/>
    </row>
    <row r="305" spans="1:11" x14ac:dyDescent="0.2">
      <c r="A305" s="71">
        <v>3299</v>
      </c>
      <c r="B305" s="72" t="s">
        <v>160</v>
      </c>
      <c r="C305" s="73">
        <v>0</v>
      </c>
      <c r="D305" s="73">
        <v>132.72280841462606</v>
      </c>
      <c r="E305" s="73">
        <v>132.72280841462606</v>
      </c>
      <c r="F305" s="73">
        <v>132.72280841462606</v>
      </c>
      <c r="G305" s="73">
        <v>132.72280841462606</v>
      </c>
      <c r="H305" s="73">
        <v>0</v>
      </c>
      <c r="I305" s="73">
        <v>0</v>
      </c>
      <c r="J305" s="73"/>
      <c r="K305" s="73"/>
    </row>
    <row r="306" spans="1:11" x14ac:dyDescent="0.2">
      <c r="A306" s="67">
        <v>34</v>
      </c>
      <c r="B306" s="68" t="s">
        <v>119</v>
      </c>
      <c r="C306" s="69">
        <f>(D306+E306+F306+G306+H306+I306+J306+K306)</f>
        <v>0</v>
      </c>
      <c r="D306" s="73">
        <v>0</v>
      </c>
      <c r="E306" s="69">
        <f>(E307)</f>
        <v>0</v>
      </c>
      <c r="F306" s="69">
        <f>(F307)</f>
        <v>0</v>
      </c>
      <c r="G306" s="69">
        <f>(G307)</f>
        <v>0</v>
      </c>
      <c r="H306" s="73"/>
      <c r="I306" s="73"/>
      <c r="J306" s="73"/>
      <c r="K306" s="73"/>
    </row>
    <row r="307" spans="1:11" x14ac:dyDescent="0.2">
      <c r="A307" s="67">
        <v>343</v>
      </c>
      <c r="B307" s="68" t="s">
        <v>165</v>
      </c>
      <c r="C307" s="69">
        <f>(D307+E307+F307+G307+H307+I307+J307+K307)</f>
        <v>0</v>
      </c>
      <c r="D307" s="73">
        <v>0</v>
      </c>
      <c r="E307" s="69">
        <f>(E308+E312)</f>
        <v>0</v>
      </c>
      <c r="F307" s="69">
        <f>(F308+F312)</f>
        <v>0</v>
      </c>
      <c r="G307" s="69">
        <f>(G308+G312)</f>
        <v>0</v>
      </c>
      <c r="H307" s="73"/>
      <c r="I307" s="73"/>
      <c r="J307" s="73"/>
      <c r="K307" s="73"/>
    </row>
    <row r="308" spans="1:11" s="70" customFormat="1" ht="25.5" x14ac:dyDescent="0.2">
      <c r="A308" s="71">
        <v>3431</v>
      </c>
      <c r="B308" s="72" t="s">
        <v>228</v>
      </c>
      <c r="C308" s="73">
        <f>(D308+E308+F308+G308+H308+I308+J308+K308)</f>
        <v>0</v>
      </c>
      <c r="D308" s="73">
        <v>0</v>
      </c>
      <c r="E308" s="73">
        <v>0</v>
      </c>
      <c r="F308" s="73">
        <v>0</v>
      </c>
      <c r="G308" s="73">
        <v>0</v>
      </c>
      <c r="H308" s="73"/>
      <c r="I308" s="73"/>
      <c r="J308" s="73"/>
      <c r="K308" s="73"/>
    </row>
    <row r="309" spans="1:11" s="70" customFormat="1" x14ac:dyDescent="0.2">
      <c r="A309" s="67">
        <v>38</v>
      </c>
      <c r="B309" s="68" t="s">
        <v>229</v>
      </c>
      <c r="C309" s="69">
        <f>(SUM(C310))</f>
        <v>278.71789767071471</v>
      </c>
      <c r="D309" s="73">
        <v>0</v>
      </c>
      <c r="E309" s="69">
        <f>(E310)</f>
        <v>0</v>
      </c>
      <c r="F309" s="69">
        <f>(F310)</f>
        <v>0</v>
      </c>
      <c r="G309" s="69">
        <f>(G310)</f>
        <v>0</v>
      </c>
      <c r="H309" s="73"/>
      <c r="I309" s="73"/>
      <c r="J309" s="73"/>
      <c r="K309" s="73"/>
    </row>
    <row r="310" spans="1:11" s="70" customFormat="1" x14ac:dyDescent="0.2">
      <c r="A310" s="67">
        <v>381</v>
      </c>
      <c r="B310" s="68" t="s">
        <v>70</v>
      </c>
      <c r="C310" s="69">
        <v>278.71789767071471</v>
      </c>
      <c r="D310" s="73">
        <v>0</v>
      </c>
      <c r="E310" s="69">
        <v>0</v>
      </c>
      <c r="F310" s="69">
        <v>0</v>
      </c>
      <c r="G310" s="69">
        <v>0</v>
      </c>
      <c r="H310" s="73"/>
      <c r="I310" s="73"/>
      <c r="J310" s="73"/>
      <c r="K310" s="73"/>
    </row>
    <row r="311" spans="1:11" s="96" customFormat="1" x14ac:dyDescent="0.2">
      <c r="A311" s="71">
        <v>3811</v>
      </c>
      <c r="B311" s="72" t="s">
        <v>70</v>
      </c>
      <c r="C311" s="73">
        <v>278.71789767071471</v>
      </c>
      <c r="D311" s="73">
        <v>0</v>
      </c>
      <c r="E311" s="73">
        <v>0</v>
      </c>
      <c r="F311" s="73">
        <v>0</v>
      </c>
      <c r="G311" s="73">
        <v>0</v>
      </c>
      <c r="H311" s="73"/>
      <c r="I311" s="73"/>
      <c r="J311" s="73"/>
      <c r="K311" s="73"/>
    </row>
    <row r="312" spans="1:11" s="70" customFormat="1" x14ac:dyDescent="0.2">
      <c r="A312" s="94">
        <v>0</v>
      </c>
      <c r="B312" s="95">
        <v>0</v>
      </c>
      <c r="C312" s="73">
        <f>(D312+E312+F312+G312+H312+I312+J312+K312)</f>
        <v>0</v>
      </c>
      <c r="D312" s="73">
        <v>0</v>
      </c>
      <c r="E312" s="73">
        <v>0</v>
      </c>
      <c r="F312" s="73">
        <v>0</v>
      </c>
      <c r="G312" s="73">
        <v>0</v>
      </c>
      <c r="H312" s="73"/>
      <c r="I312" s="73"/>
      <c r="J312" s="73"/>
      <c r="K312" s="73"/>
    </row>
    <row r="313" spans="1:11" ht="51" x14ac:dyDescent="0.2">
      <c r="A313" s="86" t="s">
        <v>170</v>
      </c>
      <c r="B313" s="97" t="s">
        <v>236</v>
      </c>
      <c r="C313" s="65">
        <f>(SUM(C315))</f>
        <v>439270.55544495321</v>
      </c>
      <c r="D313" s="65">
        <f>(SUM(D315))</f>
        <v>436392.59406729043</v>
      </c>
      <c r="E313" s="65">
        <f>(SUM(E315))</f>
        <v>456301.01532948436</v>
      </c>
      <c r="F313" s="65">
        <f>(SUM(F315))</f>
        <v>456301.01532948436</v>
      </c>
      <c r="G313" s="65">
        <f>(SUM(G315))</f>
        <v>456301.01532948436</v>
      </c>
      <c r="H313" s="65">
        <f t="shared" ref="H313:K313" si="77">SUM(H315)</f>
        <v>0</v>
      </c>
      <c r="I313" s="65">
        <f t="shared" si="77"/>
        <v>0</v>
      </c>
      <c r="J313" s="65">
        <f t="shared" si="77"/>
        <v>0</v>
      </c>
      <c r="K313" s="65">
        <f t="shared" si="77"/>
        <v>0</v>
      </c>
    </row>
    <row r="314" spans="1:11" x14ac:dyDescent="0.2">
      <c r="A314" s="98" t="s">
        <v>237</v>
      </c>
      <c r="B314" s="64" t="s">
        <v>220</v>
      </c>
      <c r="C314" s="65">
        <v>0</v>
      </c>
      <c r="D314" s="65">
        <v>0</v>
      </c>
      <c r="E314" s="65">
        <v>0</v>
      </c>
      <c r="F314" s="65">
        <v>0</v>
      </c>
      <c r="G314" s="65">
        <v>0</v>
      </c>
      <c r="H314" s="65"/>
      <c r="I314" s="65"/>
      <c r="J314" s="65"/>
      <c r="K314" s="65"/>
    </row>
    <row r="315" spans="1:11" s="70" customFormat="1" x14ac:dyDescent="0.2">
      <c r="A315" s="79">
        <v>3</v>
      </c>
      <c r="B315" s="80" t="s">
        <v>23</v>
      </c>
      <c r="C315" s="69">
        <f>(SUM(C316,C326))</f>
        <v>439270.55544495321</v>
      </c>
      <c r="D315" s="81">
        <f>(SUM(D316+D326))</f>
        <v>436392.59406729043</v>
      </c>
      <c r="E315" s="81">
        <f>(SUM(E316+E326))</f>
        <v>456301.01532948436</v>
      </c>
      <c r="F315" s="81">
        <f>(SUM(F316+F326))</f>
        <v>456301.01532948436</v>
      </c>
      <c r="G315" s="81">
        <f>(SUM(G316+G326))</f>
        <v>456301.01532948436</v>
      </c>
      <c r="H315" s="81">
        <f t="shared" ref="H315:J315" si="78">SUM(H316+H326)</f>
        <v>0</v>
      </c>
      <c r="I315" s="81">
        <f t="shared" si="78"/>
        <v>0</v>
      </c>
      <c r="J315" s="81">
        <f t="shared" si="78"/>
        <v>0</v>
      </c>
      <c r="K315" s="81">
        <f>SUM(K316+K326)</f>
        <v>0</v>
      </c>
    </row>
    <row r="316" spans="1:11" s="70" customFormat="1" x14ac:dyDescent="0.2">
      <c r="A316" s="79">
        <v>31</v>
      </c>
      <c r="B316" s="80" t="s">
        <v>24</v>
      </c>
      <c r="C316" s="69">
        <f>(SUM(C317,C321,C323))</f>
        <v>411295.90550136042</v>
      </c>
      <c r="D316" s="81">
        <f>(SUM(D317+D321+D323))</f>
        <v>408122.63587497507</v>
      </c>
      <c r="E316" s="81">
        <f>(SUM(E317+E321+E323))</f>
        <v>421394.91671643773</v>
      </c>
      <c r="F316" s="81">
        <f>(SUM(F317+F321+F323))</f>
        <v>421394.91671643773</v>
      </c>
      <c r="G316" s="81">
        <f>(SUM(G317+G321+G323))</f>
        <v>421394.91671643773</v>
      </c>
      <c r="H316" s="81">
        <f t="shared" ref="H316:J316" si="79">SUM(H317+H321+H323)</f>
        <v>0</v>
      </c>
      <c r="I316" s="81">
        <f t="shared" si="79"/>
        <v>0</v>
      </c>
      <c r="J316" s="81">
        <f t="shared" si="79"/>
        <v>0</v>
      </c>
      <c r="K316" s="81">
        <f>SUM(K317+K321+K323)</f>
        <v>0</v>
      </c>
    </row>
    <row r="317" spans="1:11" s="70" customFormat="1" x14ac:dyDescent="0.2">
      <c r="A317" s="79">
        <v>311</v>
      </c>
      <c r="B317" s="80" t="s">
        <v>198</v>
      </c>
      <c r="C317" s="81">
        <v>341062.31335855066</v>
      </c>
      <c r="D317" s="81">
        <f>(SUM(D318:D320))</f>
        <v>342424.84570973518</v>
      </c>
      <c r="E317" s="81">
        <f>(SUM(E318+E319+E320))</f>
        <v>355697.12655119784</v>
      </c>
      <c r="F317" s="81">
        <f>(SUM(F318+F319+F320))</f>
        <v>355697.12655119784</v>
      </c>
      <c r="G317" s="81">
        <f>(SUM(G318+G319+G320))</f>
        <v>355697.12655119784</v>
      </c>
      <c r="H317" s="81">
        <f>SUM(H318)</f>
        <v>0</v>
      </c>
      <c r="I317" s="81">
        <f>SUM(I318)</f>
        <v>0</v>
      </c>
      <c r="J317" s="81">
        <f>SUM(J318)</f>
        <v>0</v>
      </c>
      <c r="K317" s="81">
        <f>SUM(K318)</f>
        <v>0</v>
      </c>
    </row>
    <row r="318" spans="1:11" x14ac:dyDescent="0.2">
      <c r="A318" s="71">
        <v>3111</v>
      </c>
      <c r="B318" s="72" t="s">
        <v>85</v>
      </c>
      <c r="C318" s="73">
        <v>333135.70907160395</v>
      </c>
      <c r="D318" s="73">
        <v>326498.10869998008</v>
      </c>
      <c r="E318" s="73">
        <v>339770.38954144268</v>
      </c>
      <c r="F318" s="73">
        <v>339770.38954144268</v>
      </c>
      <c r="G318" s="73">
        <v>339770.38954144268</v>
      </c>
      <c r="H318" s="73">
        <v>0</v>
      </c>
      <c r="I318" s="73"/>
      <c r="J318" s="73"/>
      <c r="K318" s="73"/>
    </row>
    <row r="319" spans="1:11" x14ac:dyDescent="0.2">
      <c r="A319" s="71">
        <v>3113</v>
      </c>
      <c r="B319" s="72" t="s">
        <v>88</v>
      </c>
      <c r="C319" s="73">
        <v>7051.1646426438383</v>
      </c>
      <c r="D319" s="73">
        <v>6636.1404207313026</v>
      </c>
      <c r="E319" s="73">
        <v>6636.1404207313026</v>
      </c>
      <c r="F319" s="73">
        <v>6636.1404207313026</v>
      </c>
      <c r="G319" s="73">
        <v>6636.1404207313026</v>
      </c>
      <c r="H319" s="73"/>
      <c r="I319" s="73"/>
      <c r="J319" s="73"/>
      <c r="K319" s="73"/>
    </row>
    <row r="320" spans="1:11" x14ac:dyDescent="0.2">
      <c r="A320" s="71">
        <v>3114</v>
      </c>
      <c r="B320" s="72" t="s">
        <v>238</v>
      </c>
      <c r="C320" s="73">
        <v>875.43964430287338</v>
      </c>
      <c r="D320" s="73">
        <v>9290.596589023824</v>
      </c>
      <c r="E320" s="73">
        <v>9290.596589023824</v>
      </c>
      <c r="F320" s="73">
        <v>9290.596589023824</v>
      </c>
      <c r="G320" s="73">
        <v>9290.596589023824</v>
      </c>
      <c r="H320" s="73"/>
      <c r="I320" s="73"/>
      <c r="J320" s="73"/>
      <c r="K320" s="73"/>
    </row>
    <row r="321" spans="1:11" x14ac:dyDescent="0.2">
      <c r="A321" s="79">
        <v>312</v>
      </c>
      <c r="B321" s="80" t="s">
        <v>90</v>
      </c>
      <c r="C321" s="81">
        <v>13760.833499236844</v>
      </c>
      <c r="D321" s="81">
        <f>(SUM(D322))</f>
        <v>13272.280841462605</v>
      </c>
      <c r="E321" s="81">
        <f>(SUM(E322))</f>
        <v>13272.280841462605</v>
      </c>
      <c r="F321" s="81">
        <f>(SUM(F322))</f>
        <v>13272.280841462605</v>
      </c>
      <c r="G321" s="81">
        <f>(SUM(G322))</f>
        <v>13272.280841462605</v>
      </c>
      <c r="H321" s="81">
        <f t="shared" ref="H321:K321" si="80">SUM(H322)</f>
        <v>0</v>
      </c>
      <c r="I321" s="81">
        <f t="shared" si="80"/>
        <v>0</v>
      </c>
      <c r="J321" s="81">
        <f t="shared" si="80"/>
        <v>0</v>
      </c>
      <c r="K321" s="81">
        <f t="shared" si="80"/>
        <v>0</v>
      </c>
    </row>
    <row r="322" spans="1:11" x14ac:dyDescent="0.2">
      <c r="A322" s="71">
        <v>3121</v>
      </c>
      <c r="B322" s="72" t="s">
        <v>90</v>
      </c>
      <c r="C322" s="73">
        <v>13760.833499236844</v>
      </c>
      <c r="D322" s="73">
        <v>13272.280841462605</v>
      </c>
      <c r="E322" s="73">
        <v>13272.280841462605</v>
      </c>
      <c r="F322" s="73">
        <v>13272.280841462605</v>
      </c>
      <c r="G322" s="73">
        <v>13272.280841462605</v>
      </c>
      <c r="H322" s="73">
        <v>0</v>
      </c>
      <c r="I322" s="73"/>
      <c r="J322" s="73"/>
      <c r="K322" s="73"/>
    </row>
    <row r="323" spans="1:11" x14ac:dyDescent="0.2">
      <c r="A323" s="79">
        <v>313</v>
      </c>
      <c r="B323" s="80" t="s">
        <v>91</v>
      </c>
      <c r="C323" s="81">
        <v>56472.758643572895</v>
      </c>
      <c r="D323" s="81">
        <f>(SUM(D324))</f>
        <v>52425.509323777289</v>
      </c>
      <c r="E323" s="81">
        <f>(SUM(E324))</f>
        <v>52425.509323777289</v>
      </c>
      <c r="F323" s="81">
        <f>(SUM(F324))</f>
        <v>52425.509323777289</v>
      </c>
      <c r="G323" s="81">
        <f>(SUM(G324))</f>
        <v>52425.509323777289</v>
      </c>
      <c r="H323" s="81">
        <f t="shared" ref="H323:K323" si="81">SUM(H324)</f>
        <v>0</v>
      </c>
      <c r="I323" s="81">
        <f t="shared" si="81"/>
        <v>0</v>
      </c>
      <c r="J323" s="81">
        <f t="shared" si="81"/>
        <v>0</v>
      </c>
      <c r="K323" s="81">
        <f t="shared" si="81"/>
        <v>0</v>
      </c>
    </row>
    <row r="324" spans="1:11" ht="25.5" x14ac:dyDescent="0.2">
      <c r="A324" s="71">
        <v>3132</v>
      </c>
      <c r="B324" s="72" t="s">
        <v>199</v>
      </c>
      <c r="C324" s="73">
        <v>56472.758643572895</v>
      </c>
      <c r="D324" s="73">
        <v>52425.509323777289</v>
      </c>
      <c r="E324" s="73">
        <v>52425.509323777289</v>
      </c>
      <c r="F324" s="73">
        <v>52425.509323777289</v>
      </c>
      <c r="G324" s="73">
        <v>52425.509323777289</v>
      </c>
      <c r="H324" s="73">
        <v>0</v>
      </c>
      <c r="I324" s="73"/>
      <c r="J324" s="73"/>
      <c r="K324" s="73"/>
    </row>
    <row r="325" spans="1:11" ht="25.5" x14ac:dyDescent="0.2">
      <c r="A325" s="71">
        <v>3133</v>
      </c>
      <c r="B325" s="72" t="s">
        <v>239</v>
      </c>
      <c r="C325" s="73">
        <v>0</v>
      </c>
      <c r="D325" s="73">
        <v>0</v>
      </c>
      <c r="E325" s="73">
        <v>0</v>
      </c>
      <c r="F325" s="73">
        <v>0</v>
      </c>
      <c r="G325" s="73">
        <v>0</v>
      </c>
      <c r="H325" s="73"/>
      <c r="I325" s="73"/>
      <c r="J325" s="73"/>
      <c r="K325" s="73"/>
    </row>
    <row r="326" spans="1:11" x14ac:dyDescent="0.2">
      <c r="A326" s="79">
        <v>32</v>
      </c>
      <c r="B326" s="80" t="s">
        <v>32</v>
      </c>
      <c r="C326" s="69">
        <f>(SUM(C328:C329))</f>
        <v>27974.649943592802</v>
      </c>
      <c r="D326" s="81">
        <f>(SUM(D327+D329))</f>
        <v>28269.958192315349</v>
      </c>
      <c r="E326" s="81">
        <f>(SUM(E327+E329))</f>
        <v>34906.098613046648</v>
      </c>
      <c r="F326" s="81">
        <f>(SUM(F327+F329))</f>
        <v>34906.098613046648</v>
      </c>
      <c r="G326" s="81">
        <f>(SUM(G327+G329))</f>
        <v>34906.098613046648</v>
      </c>
      <c r="H326" s="81">
        <f t="shared" ref="H326:J326" si="82">SUM(H327+H329)</f>
        <v>0</v>
      </c>
      <c r="I326" s="81">
        <f t="shared" si="82"/>
        <v>0</v>
      </c>
      <c r="J326" s="81">
        <f t="shared" si="82"/>
        <v>0</v>
      </c>
      <c r="K326" s="81">
        <f>SUM(K327+K329)</f>
        <v>0</v>
      </c>
    </row>
    <row r="327" spans="1:11" x14ac:dyDescent="0.2">
      <c r="A327" s="79">
        <v>321</v>
      </c>
      <c r="B327" s="80" t="s">
        <v>93</v>
      </c>
      <c r="C327" s="81">
        <v>26625.920764483373</v>
      </c>
      <c r="D327" s="81">
        <f>(SUM(D328))</f>
        <v>26544.56168292521</v>
      </c>
      <c r="E327" s="81">
        <f>(SUM(E328))</f>
        <v>33180.702103656513</v>
      </c>
      <c r="F327" s="81">
        <f>(SUM(F328))</f>
        <v>33180.702103656513</v>
      </c>
      <c r="G327" s="81">
        <f>(SUM(G328))</f>
        <v>33180.702103656513</v>
      </c>
      <c r="H327" s="81">
        <f t="shared" ref="H327:K327" si="83">SUM(H328)</f>
        <v>0</v>
      </c>
      <c r="I327" s="81">
        <f t="shared" si="83"/>
        <v>0</v>
      </c>
      <c r="J327" s="81">
        <f t="shared" si="83"/>
        <v>0</v>
      </c>
      <c r="K327" s="81">
        <f t="shared" si="83"/>
        <v>0</v>
      </c>
    </row>
    <row r="328" spans="1:11" ht="25.5" x14ac:dyDescent="0.2">
      <c r="A328" s="71">
        <v>3212</v>
      </c>
      <c r="B328" s="72" t="s">
        <v>200</v>
      </c>
      <c r="C328" s="73">
        <v>26625.920764483373</v>
      </c>
      <c r="D328" s="73">
        <v>26544.56168292521</v>
      </c>
      <c r="E328" s="73">
        <v>33180.702103656513</v>
      </c>
      <c r="F328" s="73">
        <v>33180.702103656513</v>
      </c>
      <c r="G328" s="73">
        <v>33180.702103656513</v>
      </c>
      <c r="H328" s="99">
        <v>0</v>
      </c>
      <c r="I328" s="73"/>
      <c r="J328" s="73"/>
      <c r="K328" s="73"/>
    </row>
    <row r="329" spans="1:11" ht="25.5" x14ac:dyDescent="0.2">
      <c r="A329" s="67">
        <v>329</v>
      </c>
      <c r="B329" s="68" t="s">
        <v>160</v>
      </c>
      <c r="C329" s="81">
        <v>1348.7291791094299</v>
      </c>
      <c r="D329" s="69">
        <f>(SUM(D330))</f>
        <v>1725.3965093901386</v>
      </c>
      <c r="E329" s="69">
        <f>(SUM(E330))</f>
        <v>1725.3965093901386</v>
      </c>
      <c r="F329" s="69">
        <f>(SUM(F330))</f>
        <v>1725.3965093901386</v>
      </c>
      <c r="G329" s="69">
        <f>(SUM(G330))</f>
        <v>1725.3965093901386</v>
      </c>
      <c r="H329" s="69">
        <f t="shared" ref="H329:K329" si="84">SUM(H330)</f>
        <v>0</v>
      </c>
      <c r="I329" s="69">
        <f t="shared" si="84"/>
        <v>0</v>
      </c>
      <c r="J329" s="69">
        <f t="shared" si="84"/>
        <v>0</v>
      </c>
      <c r="K329" s="69">
        <f t="shared" si="84"/>
        <v>0</v>
      </c>
    </row>
    <row r="330" spans="1:11" x14ac:dyDescent="0.2">
      <c r="A330" s="71">
        <v>3295</v>
      </c>
      <c r="B330" s="72" t="s">
        <v>117</v>
      </c>
      <c r="C330" s="73">
        <v>1348.7291791094299</v>
      </c>
      <c r="D330" s="73">
        <v>1725.3965093901386</v>
      </c>
      <c r="E330" s="73">
        <v>1725.3965093901386</v>
      </c>
      <c r="F330" s="73">
        <v>1725.3965093901386</v>
      </c>
      <c r="G330" s="73">
        <v>1725.3965093901386</v>
      </c>
      <c r="H330" s="73"/>
      <c r="I330" s="73"/>
      <c r="J330" s="73"/>
      <c r="K330" s="73"/>
    </row>
    <row r="331" spans="1:11" ht="51" x14ac:dyDescent="0.2">
      <c r="A331" s="100" t="s">
        <v>189</v>
      </c>
      <c r="B331" s="101" t="s">
        <v>240</v>
      </c>
      <c r="C331" s="102">
        <f>(SUM(C333))</f>
        <v>0</v>
      </c>
      <c r="D331" s="102">
        <f>(SUM(D333))</f>
        <v>3981.6842524387812</v>
      </c>
      <c r="E331" s="102">
        <f>(SUM(E333))</f>
        <v>3981.6842524387812</v>
      </c>
      <c r="F331" s="102">
        <f>(SUM(F333))</f>
        <v>3981.6842524387812</v>
      </c>
      <c r="G331" s="102">
        <f>(SUM(G333))</f>
        <v>3981.6842524387812</v>
      </c>
      <c r="H331" s="102">
        <f t="shared" ref="H331:K331" si="85">SUM(H333)</f>
        <v>0</v>
      </c>
      <c r="I331" s="102">
        <f t="shared" si="85"/>
        <v>0</v>
      </c>
      <c r="J331" s="102">
        <f t="shared" si="85"/>
        <v>0</v>
      </c>
      <c r="K331" s="102">
        <f t="shared" si="85"/>
        <v>0</v>
      </c>
    </row>
    <row r="332" spans="1:11" x14ac:dyDescent="0.2">
      <c r="A332" s="103" t="s">
        <v>237</v>
      </c>
      <c r="B332" s="101" t="s">
        <v>220</v>
      </c>
      <c r="C332" s="102">
        <v>0</v>
      </c>
      <c r="D332" s="102">
        <v>0</v>
      </c>
      <c r="E332" s="102">
        <v>0</v>
      </c>
      <c r="F332" s="102">
        <v>0</v>
      </c>
      <c r="G332" s="102">
        <v>0</v>
      </c>
      <c r="H332" s="102"/>
      <c r="I332" s="102"/>
      <c r="J332" s="102"/>
      <c r="K332" s="102"/>
    </row>
    <row r="333" spans="1:11" x14ac:dyDescent="0.2">
      <c r="A333" s="104">
        <v>3</v>
      </c>
      <c r="B333" s="80" t="s">
        <v>23</v>
      </c>
      <c r="C333" s="81">
        <v>0</v>
      </c>
      <c r="D333" s="81">
        <f>(SUM(D334))</f>
        <v>3981.6842524387812</v>
      </c>
      <c r="E333" s="81">
        <f>(SUM(E334))</f>
        <v>3981.6842524387812</v>
      </c>
      <c r="F333" s="81">
        <f>(SUM(F334))</f>
        <v>3981.6842524387812</v>
      </c>
      <c r="G333" s="81">
        <f>(SUM(G334))</f>
        <v>3981.6842524387812</v>
      </c>
      <c r="H333" s="81">
        <f t="shared" ref="H333:K333" si="86">SUM(H334)</f>
        <v>0</v>
      </c>
      <c r="I333" s="81">
        <f t="shared" si="86"/>
        <v>0</v>
      </c>
      <c r="J333" s="81">
        <f t="shared" si="86"/>
        <v>0</v>
      </c>
      <c r="K333" s="81">
        <f t="shared" si="86"/>
        <v>0</v>
      </c>
    </row>
    <row r="334" spans="1:11" x14ac:dyDescent="0.2">
      <c r="A334" s="104">
        <v>32</v>
      </c>
      <c r="B334" s="80" t="s">
        <v>32</v>
      </c>
      <c r="C334" s="81">
        <v>0</v>
      </c>
      <c r="D334" s="81">
        <f>(SUM(D338))</f>
        <v>3981.6842524387812</v>
      </c>
      <c r="E334" s="81">
        <f>(SUM(E338))</f>
        <v>3981.6842524387812</v>
      </c>
      <c r="F334" s="81">
        <f>(SUM(F338))</f>
        <v>3981.6842524387812</v>
      </c>
      <c r="G334" s="81">
        <f>(SUM(G338))</f>
        <v>3981.6842524387812</v>
      </c>
      <c r="H334" s="81">
        <v>0</v>
      </c>
      <c r="I334" s="81">
        <f t="shared" ref="I334:K334" si="87">SUM(I338)</f>
        <v>0</v>
      </c>
      <c r="J334" s="81">
        <f t="shared" si="87"/>
        <v>0</v>
      </c>
      <c r="K334" s="81">
        <f t="shared" si="87"/>
        <v>0</v>
      </c>
    </row>
    <row r="335" spans="1:11" x14ac:dyDescent="0.2">
      <c r="A335" s="104">
        <v>321</v>
      </c>
      <c r="B335" s="80" t="s">
        <v>93</v>
      </c>
      <c r="C335" s="81">
        <f>(D335+E335+F335+G335+H335+I335+J335+K335)</f>
        <v>0</v>
      </c>
      <c r="D335" s="81">
        <v>0</v>
      </c>
      <c r="E335" s="81">
        <v>0</v>
      </c>
      <c r="F335" s="81">
        <v>0</v>
      </c>
      <c r="G335" s="81">
        <v>0</v>
      </c>
      <c r="H335" s="81"/>
      <c r="I335" s="81"/>
      <c r="J335" s="81"/>
      <c r="K335" s="81"/>
    </row>
    <row r="336" spans="1:11" s="70" customFormat="1" x14ac:dyDescent="0.2">
      <c r="A336" s="105">
        <v>3211</v>
      </c>
      <c r="B336" s="72" t="s">
        <v>94</v>
      </c>
      <c r="C336" s="73">
        <f>(D336+E336+F336+G336+H336+I336+J336+K336)</f>
        <v>0</v>
      </c>
      <c r="D336" s="73">
        <v>0</v>
      </c>
      <c r="E336" s="73">
        <v>0</v>
      </c>
      <c r="F336" s="73">
        <v>0</v>
      </c>
      <c r="G336" s="73">
        <v>0</v>
      </c>
      <c r="H336" s="73"/>
      <c r="I336" s="73"/>
      <c r="J336" s="73"/>
      <c r="K336" s="73"/>
    </row>
    <row r="337" spans="1:11" s="70" customFormat="1" x14ac:dyDescent="0.2">
      <c r="A337" s="105">
        <v>3213</v>
      </c>
      <c r="B337" s="72" t="s">
        <v>148</v>
      </c>
      <c r="C337" s="73">
        <f>(D337+E337+F337+G337+H337+I337+J337+K337)</f>
        <v>0</v>
      </c>
      <c r="D337" s="73">
        <v>0</v>
      </c>
      <c r="E337" s="73">
        <v>0</v>
      </c>
      <c r="F337" s="73">
        <v>0</v>
      </c>
      <c r="G337" s="73">
        <v>0</v>
      </c>
      <c r="H337" s="73"/>
      <c r="I337" s="73"/>
      <c r="J337" s="73"/>
      <c r="K337" s="73"/>
    </row>
    <row r="338" spans="1:11" s="70" customFormat="1" x14ac:dyDescent="0.2">
      <c r="A338" s="104">
        <v>322</v>
      </c>
      <c r="B338" s="80" t="s">
        <v>150</v>
      </c>
      <c r="C338" s="81">
        <v>0</v>
      </c>
      <c r="D338" s="81">
        <f>(SUM(D339:D343))</f>
        <v>3981.6842524387812</v>
      </c>
      <c r="E338" s="81">
        <f>(SUM(E339:E343))</f>
        <v>3981.6842524387812</v>
      </c>
      <c r="F338" s="81">
        <f>(SUM(F339:F343))</f>
        <v>3981.6842524387812</v>
      </c>
      <c r="G338" s="81">
        <f>(SUM(G339:G343))</f>
        <v>3981.6842524387812</v>
      </c>
      <c r="H338" s="81">
        <f t="shared" ref="H338:J338" si="88">SUM(H339:H343)</f>
        <v>0</v>
      </c>
      <c r="I338" s="81">
        <f t="shared" si="88"/>
        <v>0</v>
      </c>
      <c r="J338" s="81">
        <f t="shared" si="88"/>
        <v>0</v>
      </c>
      <c r="K338" s="81">
        <f>SUM(K339:K343)</f>
        <v>0</v>
      </c>
    </row>
    <row r="339" spans="1:11" ht="25.5" x14ac:dyDescent="0.2">
      <c r="A339" s="105">
        <v>3221</v>
      </c>
      <c r="B339" s="72" t="s">
        <v>241</v>
      </c>
      <c r="C339" s="73">
        <f>(D339+E339+F339+G339+H339+I339+J339+K339)</f>
        <v>0</v>
      </c>
      <c r="D339" s="73">
        <v>0</v>
      </c>
      <c r="E339" s="73">
        <v>0</v>
      </c>
      <c r="F339" s="73">
        <v>0</v>
      </c>
      <c r="G339" s="73">
        <v>0</v>
      </c>
      <c r="H339" s="73"/>
      <c r="I339" s="73"/>
      <c r="J339" s="73"/>
      <c r="K339" s="73"/>
    </row>
    <row r="340" spans="1:11" x14ac:dyDescent="0.2">
      <c r="A340" s="105">
        <v>3222</v>
      </c>
      <c r="B340" s="72" t="s">
        <v>99</v>
      </c>
      <c r="C340" s="73">
        <v>0</v>
      </c>
      <c r="D340" s="73">
        <v>3981.6842524387812</v>
      </c>
      <c r="E340" s="73">
        <v>3981.6842524387812</v>
      </c>
      <c r="F340" s="73">
        <v>3981.6842524387812</v>
      </c>
      <c r="G340" s="73">
        <v>3981.6842524387812</v>
      </c>
      <c r="H340" s="73">
        <v>0</v>
      </c>
      <c r="I340" s="73"/>
      <c r="J340" s="73"/>
      <c r="K340" s="73"/>
    </row>
    <row r="341" spans="1:11" x14ac:dyDescent="0.2">
      <c r="A341" s="105">
        <v>3223</v>
      </c>
      <c r="B341" s="72" t="s">
        <v>100</v>
      </c>
      <c r="C341" s="73">
        <f t="shared" ref="C341:C352" si="89">(D341+E341+F341+G341+H341+I341+J341+K341)</f>
        <v>0</v>
      </c>
      <c r="D341" s="73">
        <v>0</v>
      </c>
      <c r="E341" s="73">
        <v>0</v>
      </c>
      <c r="F341" s="73">
        <v>0</v>
      </c>
      <c r="G341" s="73">
        <v>0</v>
      </c>
      <c r="H341" s="73"/>
      <c r="I341" s="73"/>
      <c r="J341" s="73"/>
      <c r="K341" s="73"/>
    </row>
    <row r="342" spans="1:11" x14ac:dyDescent="0.2">
      <c r="A342" s="105">
        <v>3224</v>
      </c>
      <c r="B342" s="72" t="s">
        <v>242</v>
      </c>
      <c r="C342" s="73">
        <f t="shared" si="89"/>
        <v>0</v>
      </c>
      <c r="D342" s="73">
        <v>0</v>
      </c>
      <c r="E342" s="73">
        <v>0</v>
      </c>
      <c r="F342" s="73">
        <v>0</v>
      </c>
      <c r="G342" s="73">
        <v>0</v>
      </c>
      <c r="H342" s="73"/>
      <c r="I342" s="73"/>
      <c r="J342" s="73"/>
      <c r="K342" s="73"/>
    </row>
    <row r="343" spans="1:11" x14ac:dyDescent="0.2">
      <c r="A343" s="105">
        <v>3225</v>
      </c>
      <c r="B343" s="72" t="s">
        <v>153</v>
      </c>
      <c r="C343" s="73">
        <f t="shared" si="89"/>
        <v>0</v>
      </c>
      <c r="D343" s="73">
        <v>0</v>
      </c>
      <c r="E343" s="73">
        <v>0</v>
      </c>
      <c r="F343" s="73">
        <v>0</v>
      </c>
      <c r="G343" s="73">
        <v>0</v>
      </c>
      <c r="H343" s="73"/>
      <c r="I343" s="73"/>
      <c r="J343" s="73"/>
      <c r="K343" s="73"/>
    </row>
    <row r="344" spans="1:11" x14ac:dyDescent="0.2">
      <c r="A344" s="105">
        <v>3227</v>
      </c>
      <c r="B344" s="72" t="s">
        <v>103</v>
      </c>
      <c r="C344" s="73">
        <f t="shared" si="89"/>
        <v>0</v>
      </c>
      <c r="D344" s="73">
        <v>0</v>
      </c>
      <c r="E344" s="73">
        <v>0</v>
      </c>
      <c r="F344" s="73">
        <v>0</v>
      </c>
      <c r="G344" s="73">
        <v>0</v>
      </c>
      <c r="H344" s="73"/>
      <c r="I344" s="73"/>
      <c r="J344" s="73"/>
      <c r="K344" s="73"/>
    </row>
    <row r="345" spans="1:11" s="70" customFormat="1" x14ac:dyDescent="0.2">
      <c r="A345" s="104">
        <v>323</v>
      </c>
      <c r="B345" s="80" t="s">
        <v>104</v>
      </c>
      <c r="C345" s="81">
        <f t="shared" si="89"/>
        <v>0</v>
      </c>
      <c r="D345" s="81">
        <f>(SUM(D349))</f>
        <v>0</v>
      </c>
      <c r="E345" s="81">
        <f>(SUM(E349))</f>
        <v>0</v>
      </c>
      <c r="F345" s="81">
        <f>(SUM(F349))</f>
        <v>0</v>
      </c>
      <c r="G345" s="81">
        <f>(SUM(G349))</f>
        <v>0</v>
      </c>
      <c r="H345" s="81">
        <f t="shared" ref="H345:K345" si="90">SUM(H349)</f>
        <v>0</v>
      </c>
      <c r="I345" s="81">
        <f t="shared" si="90"/>
        <v>0</v>
      </c>
      <c r="J345" s="81">
        <f t="shared" si="90"/>
        <v>0</v>
      </c>
      <c r="K345" s="81">
        <f t="shared" si="90"/>
        <v>0</v>
      </c>
    </row>
    <row r="346" spans="1:11" x14ac:dyDescent="0.2">
      <c r="A346" s="105">
        <v>3231</v>
      </c>
      <c r="B346" s="72" t="s">
        <v>155</v>
      </c>
      <c r="C346" s="73">
        <f t="shared" si="89"/>
        <v>0</v>
      </c>
      <c r="D346" s="73">
        <v>0</v>
      </c>
      <c r="E346" s="73">
        <v>0</v>
      </c>
      <c r="F346" s="73">
        <v>0</v>
      </c>
      <c r="G346" s="73">
        <v>0</v>
      </c>
      <c r="H346" s="73"/>
      <c r="I346" s="73"/>
      <c r="J346" s="73"/>
      <c r="K346" s="73"/>
    </row>
    <row r="347" spans="1:11" x14ac:dyDescent="0.2">
      <c r="A347" s="105">
        <v>3232</v>
      </c>
      <c r="B347" s="72" t="s">
        <v>223</v>
      </c>
      <c r="C347" s="73">
        <f t="shared" si="89"/>
        <v>0</v>
      </c>
      <c r="D347" s="73">
        <v>0</v>
      </c>
      <c r="E347" s="73">
        <v>0</v>
      </c>
      <c r="F347" s="73">
        <v>0</v>
      </c>
      <c r="G347" s="73">
        <v>0</v>
      </c>
      <c r="H347" s="73"/>
      <c r="I347" s="73"/>
      <c r="J347" s="73"/>
      <c r="K347" s="73"/>
    </row>
    <row r="348" spans="1:11" x14ac:dyDescent="0.2">
      <c r="A348" s="105">
        <v>3234</v>
      </c>
      <c r="B348" s="72" t="s">
        <v>109</v>
      </c>
      <c r="C348" s="73">
        <f t="shared" si="89"/>
        <v>0</v>
      </c>
      <c r="D348" s="73">
        <v>0</v>
      </c>
      <c r="E348" s="73">
        <v>0</v>
      </c>
      <c r="F348" s="73">
        <v>0</v>
      </c>
      <c r="G348" s="73">
        <v>0</v>
      </c>
      <c r="H348" s="73"/>
      <c r="I348" s="73"/>
      <c r="J348" s="73"/>
      <c r="K348" s="73"/>
    </row>
    <row r="349" spans="1:11" x14ac:dyDescent="0.2">
      <c r="A349" s="105">
        <v>3236</v>
      </c>
      <c r="B349" s="72" t="s">
        <v>158</v>
      </c>
      <c r="C349" s="73">
        <f t="shared" si="89"/>
        <v>0</v>
      </c>
      <c r="D349" s="73">
        <v>0</v>
      </c>
      <c r="E349" s="73">
        <v>0</v>
      </c>
      <c r="F349" s="73">
        <v>0</v>
      </c>
      <c r="G349" s="73">
        <v>0</v>
      </c>
      <c r="H349" s="73"/>
      <c r="I349" s="73"/>
      <c r="J349" s="73"/>
      <c r="K349" s="73"/>
    </row>
    <row r="350" spans="1:11" x14ac:dyDescent="0.2">
      <c r="A350" s="105">
        <v>3239</v>
      </c>
      <c r="B350" s="72" t="s">
        <v>113</v>
      </c>
      <c r="C350" s="73">
        <f t="shared" si="89"/>
        <v>0</v>
      </c>
      <c r="D350" s="73">
        <v>0</v>
      </c>
      <c r="E350" s="73">
        <v>0</v>
      </c>
      <c r="F350" s="73">
        <v>0</v>
      </c>
      <c r="G350" s="73">
        <v>0</v>
      </c>
      <c r="H350" s="73"/>
      <c r="I350" s="73"/>
      <c r="J350" s="73"/>
      <c r="K350" s="73"/>
    </row>
    <row r="351" spans="1:11" ht="25.5" x14ac:dyDescent="0.2">
      <c r="A351" s="106">
        <v>329</v>
      </c>
      <c r="B351" s="68" t="s">
        <v>243</v>
      </c>
      <c r="C351" s="81">
        <f t="shared" si="89"/>
        <v>0</v>
      </c>
      <c r="D351" s="107">
        <v>0</v>
      </c>
      <c r="E351" s="107">
        <v>0</v>
      </c>
      <c r="F351" s="107">
        <v>0</v>
      </c>
      <c r="G351" s="107">
        <v>0</v>
      </c>
      <c r="H351" s="107"/>
      <c r="I351" s="107"/>
      <c r="J351" s="107"/>
      <c r="K351" s="107"/>
    </row>
    <row r="352" spans="1:11" x14ac:dyDescent="0.2">
      <c r="A352" s="105">
        <v>3299</v>
      </c>
      <c r="B352" s="72" t="s">
        <v>160</v>
      </c>
      <c r="C352" s="73">
        <f t="shared" si="89"/>
        <v>0</v>
      </c>
      <c r="D352" s="73">
        <v>0</v>
      </c>
      <c r="E352" s="73">
        <v>0</v>
      </c>
      <c r="F352" s="73">
        <v>0</v>
      </c>
      <c r="G352" s="73">
        <v>0</v>
      </c>
      <c r="H352" s="73"/>
      <c r="I352" s="73"/>
      <c r="J352" s="73"/>
      <c r="K352" s="73"/>
    </row>
    <row r="353" spans="1:11" s="70" customFormat="1" x14ac:dyDescent="0.2">
      <c r="A353" s="105"/>
      <c r="B353" s="72"/>
      <c r="C353" s="73">
        <v>0</v>
      </c>
      <c r="D353" s="73">
        <v>0</v>
      </c>
      <c r="E353" s="73">
        <v>0</v>
      </c>
      <c r="F353" s="73">
        <v>0</v>
      </c>
      <c r="G353" s="73">
        <v>0</v>
      </c>
      <c r="H353" s="73"/>
      <c r="I353" s="73"/>
      <c r="J353" s="73"/>
      <c r="K353" s="73"/>
    </row>
    <row r="354" spans="1:11" s="70" customFormat="1" ht="51" x14ac:dyDescent="0.2">
      <c r="A354" s="100" t="s">
        <v>189</v>
      </c>
      <c r="B354" s="101" t="s">
        <v>240</v>
      </c>
      <c r="C354" s="102">
        <f>(SUM(C356))</f>
        <v>15914.52651138098</v>
      </c>
      <c r="D354" s="102">
        <f>(SUM(D356))</f>
        <v>15263.122967681995</v>
      </c>
      <c r="E354" s="102">
        <f>(SUM(E356))</f>
        <v>15263.122967681995</v>
      </c>
      <c r="F354" s="102">
        <f>(SUM(F356))</f>
        <v>15263.122967681995</v>
      </c>
      <c r="G354" s="102">
        <f>(SUM(G356))</f>
        <v>15263.122967681995</v>
      </c>
      <c r="H354" s="102">
        <f t="shared" ref="H354:K354" si="91">SUM(H356)</f>
        <v>0</v>
      </c>
      <c r="I354" s="102">
        <f t="shared" si="91"/>
        <v>0</v>
      </c>
      <c r="J354" s="102">
        <f t="shared" si="91"/>
        <v>0</v>
      </c>
      <c r="K354" s="102">
        <f t="shared" si="91"/>
        <v>0</v>
      </c>
    </row>
    <row r="355" spans="1:11" s="70" customFormat="1" ht="25.5" x14ac:dyDescent="0.2">
      <c r="A355" s="103" t="s">
        <v>244</v>
      </c>
      <c r="B355" s="101" t="s">
        <v>233</v>
      </c>
      <c r="C355" s="102">
        <v>0</v>
      </c>
      <c r="D355" s="102">
        <v>0</v>
      </c>
      <c r="E355" s="102">
        <v>0</v>
      </c>
      <c r="F355" s="102">
        <v>0</v>
      </c>
      <c r="G355" s="102">
        <v>0</v>
      </c>
      <c r="H355" s="102"/>
      <c r="I355" s="102"/>
      <c r="J355" s="102"/>
      <c r="K355" s="102"/>
    </row>
    <row r="356" spans="1:11" s="70" customFormat="1" x14ac:dyDescent="0.2">
      <c r="A356" s="104">
        <v>3</v>
      </c>
      <c r="B356" s="80" t="s">
        <v>23</v>
      </c>
      <c r="C356" s="69">
        <f>(SUM(C357))</f>
        <v>15914.52651138098</v>
      </c>
      <c r="D356" s="81">
        <f>(SUM(D357))</f>
        <v>15263.122967681995</v>
      </c>
      <c r="E356" s="81">
        <f>(SUM(E357))</f>
        <v>15263.122967681995</v>
      </c>
      <c r="F356" s="81">
        <f>(SUM(F357))</f>
        <v>15263.122967681995</v>
      </c>
      <c r="G356" s="81">
        <f>(SUM(G357))</f>
        <v>15263.122967681995</v>
      </c>
      <c r="H356" s="81">
        <f t="shared" ref="H356:K356" si="92">SUM(H357)</f>
        <v>0</v>
      </c>
      <c r="I356" s="81">
        <f t="shared" si="92"/>
        <v>0</v>
      </c>
      <c r="J356" s="81">
        <f t="shared" si="92"/>
        <v>0</v>
      </c>
      <c r="K356" s="81">
        <f t="shared" si="92"/>
        <v>0</v>
      </c>
    </row>
    <row r="357" spans="1:11" s="70" customFormat="1" x14ac:dyDescent="0.2">
      <c r="A357" s="104">
        <v>32</v>
      </c>
      <c r="B357" s="80" t="s">
        <v>32</v>
      </c>
      <c r="C357" s="69">
        <f>(SUM(C361))</f>
        <v>15914.52651138098</v>
      </c>
      <c r="D357" s="81">
        <f>(SUM(D361))</f>
        <v>15263.122967681995</v>
      </c>
      <c r="E357" s="81">
        <f>(SUM(E361))</f>
        <v>15263.122967681995</v>
      </c>
      <c r="F357" s="81">
        <f>(SUM(F361))</f>
        <v>15263.122967681995</v>
      </c>
      <c r="G357" s="81">
        <f>(SUM(G361))</f>
        <v>15263.122967681995</v>
      </c>
      <c r="H357" s="81">
        <v>0</v>
      </c>
      <c r="I357" s="81">
        <f>SUM(I361)</f>
        <v>0</v>
      </c>
      <c r="J357" s="81">
        <f>SUM(J361)</f>
        <v>0</v>
      </c>
      <c r="K357" s="81">
        <f>SUM(K361)</f>
        <v>0</v>
      </c>
    </row>
    <row r="358" spans="1:11" s="70" customFormat="1" x14ac:dyDescent="0.2">
      <c r="A358" s="104">
        <v>321</v>
      </c>
      <c r="B358" s="80" t="s">
        <v>93</v>
      </c>
      <c r="C358" s="81">
        <f>(D358+E358+F358+G358+H358+I358+J358+K358)</f>
        <v>0</v>
      </c>
      <c r="D358" s="81">
        <v>0</v>
      </c>
      <c r="E358" s="81">
        <v>0</v>
      </c>
      <c r="F358" s="81">
        <v>0</v>
      </c>
      <c r="G358" s="81">
        <v>0</v>
      </c>
      <c r="H358" s="81"/>
      <c r="I358" s="81"/>
      <c r="J358" s="81"/>
      <c r="K358" s="81"/>
    </row>
    <row r="359" spans="1:11" x14ac:dyDescent="0.2">
      <c r="A359" s="105">
        <v>3211</v>
      </c>
      <c r="B359" s="72" t="s">
        <v>94</v>
      </c>
      <c r="C359" s="73">
        <f>(D359+E359+F359+G359+H359+I359+J359+K359)</f>
        <v>0</v>
      </c>
      <c r="D359" s="73">
        <v>0</v>
      </c>
      <c r="E359" s="73">
        <v>0</v>
      </c>
      <c r="F359" s="73">
        <v>0</v>
      </c>
      <c r="G359" s="73">
        <v>0</v>
      </c>
      <c r="H359" s="73"/>
      <c r="I359" s="73"/>
      <c r="J359" s="73"/>
      <c r="K359" s="73"/>
    </row>
    <row r="360" spans="1:11" x14ac:dyDescent="0.2">
      <c r="A360" s="105">
        <v>3213</v>
      </c>
      <c r="B360" s="72" t="s">
        <v>148</v>
      </c>
      <c r="C360" s="73">
        <f>(D360+E360+F360+G360+H360+I360+J360+K360)</f>
        <v>0</v>
      </c>
      <c r="D360" s="73">
        <v>0</v>
      </c>
      <c r="E360" s="73">
        <v>0</v>
      </c>
      <c r="F360" s="73">
        <v>0</v>
      </c>
      <c r="G360" s="73">
        <v>0</v>
      </c>
      <c r="H360" s="73"/>
      <c r="I360" s="73"/>
      <c r="J360" s="73"/>
      <c r="K360" s="73"/>
    </row>
    <row r="361" spans="1:11" s="70" customFormat="1" x14ac:dyDescent="0.2">
      <c r="A361" s="104">
        <v>322</v>
      </c>
      <c r="B361" s="80" t="s">
        <v>150</v>
      </c>
      <c r="C361" s="108">
        <v>15914.52651138098</v>
      </c>
      <c r="D361" s="81">
        <f>(SUM(D362:D366))</f>
        <v>15263.122967681995</v>
      </c>
      <c r="E361" s="81">
        <f>(SUM(E362:E366))</f>
        <v>15263.122967681995</v>
      </c>
      <c r="F361" s="81">
        <f>(SUM(F362:F366))</f>
        <v>15263.122967681995</v>
      </c>
      <c r="G361" s="81">
        <f>(SUM(G362:G366))</f>
        <v>15263.122967681995</v>
      </c>
      <c r="H361" s="81">
        <f>SUM(H362:H366)</f>
        <v>0</v>
      </c>
      <c r="I361" s="81">
        <f>SUM(I362:I366)</f>
        <v>0</v>
      </c>
      <c r="J361" s="81">
        <f>SUM(J362:J366)</f>
        <v>0</v>
      </c>
      <c r="K361" s="81">
        <f>SUM(K362:K366)</f>
        <v>0</v>
      </c>
    </row>
    <row r="362" spans="1:11" s="70" customFormat="1" ht="25.5" x14ac:dyDescent="0.2">
      <c r="A362" s="105">
        <v>3221</v>
      </c>
      <c r="B362" s="72" t="s">
        <v>241</v>
      </c>
      <c r="C362" s="73">
        <f>(D362+E362+F362+G362+H362+I362+J362+K362)</f>
        <v>0</v>
      </c>
      <c r="D362" s="73">
        <v>0</v>
      </c>
      <c r="E362" s="73">
        <v>0</v>
      </c>
      <c r="F362" s="73">
        <v>0</v>
      </c>
      <c r="G362" s="73">
        <v>0</v>
      </c>
      <c r="H362" s="73"/>
      <c r="I362" s="73"/>
      <c r="J362" s="73"/>
      <c r="K362" s="73"/>
    </row>
    <row r="363" spans="1:11" s="70" customFormat="1" x14ac:dyDescent="0.2">
      <c r="A363" s="105">
        <v>3222</v>
      </c>
      <c r="B363" s="72" t="s">
        <v>99</v>
      </c>
      <c r="C363" s="73">
        <v>15914.52651138098</v>
      </c>
      <c r="D363" s="73">
        <v>15263.122967681995</v>
      </c>
      <c r="E363" s="73">
        <v>15263.122967681995</v>
      </c>
      <c r="F363" s="73">
        <v>15263.122967681995</v>
      </c>
      <c r="G363" s="73">
        <v>15263.122967681995</v>
      </c>
      <c r="H363" s="73">
        <v>0</v>
      </c>
      <c r="I363" s="73"/>
      <c r="J363" s="73"/>
      <c r="K363" s="73"/>
    </row>
    <row r="364" spans="1:11" x14ac:dyDescent="0.2">
      <c r="A364" s="105">
        <v>3223</v>
      </c>
      <c r="B364" s="72" t="s">
        <v>100</v>
      </c>
      <c r="C364" s="73">
        <f t="shared" ref="C364:C375" si="93">(D364+E364+F364+G364+H364+I364+J364+K364)</f>
        <v>0</v>
      </c>
      <c r="D364" s="73">
        <v>0</v>
      </c>
      <c r="E364" s="73">
        <v>0</v>
      </c>
      <c r="F364" s="73">
        <v>0</v>
      </c>
      <c r="G364" s="73">
        <v>0</v>
      </c>
      <c r="H364" s="73"/>
      <c r="I364" s="73"/>
      <c r="J364" s="73"/>
      <c r="K364" s="73"/>
    </row>
    <row r="365" spans="1:11" s="70" customFormat="1" x14ac:dyDescent="0.2">
      <c r="A365" s="105">
        <v>3224</v>
      </c>
      <c r="B365" s="72" t="s">
        <v>242</v>
      </c>
      <c r="C365" s="73">
        <f t="shared" si="93"/>
        <v>0</v>
      </c>
      <c r="D365" s="73">
        <v>0</v>
      </c>
      <c r="E365" s="73">
        <v>0</v>
      </c>
      <c r="F365" s="73">
        <v>0</v>
      </c>
      <c r="G365" s="73">
        <v>0</v>
      </c>
      <c r="H365" s="73"/>
      <c r="I365" s="73"/>
      <c r="J365" s="73"/>
      <c r="K365" s="73"/>
    </row>
    <row r="366" spans="1:11" x14ac:dyDescent="0.2">
      <c r="A366" s="105">
        <v>3225</v>
      </c>
      <c r="B366" s="72" t="s">
        <v>153</v>
      </c>
      <c r="C366" s="73">
        <f t="shared" si="93"/>
        <v>0</v>
      </c>
      <c r="D366" s="73">
        <v>0</v>
      </c>
      <c r="E366" s="73">
        <v>0</v>
      </c>
      <c r="F366" s="73">
        <v>0</v>
      </c>
      <c r="G366" s="73">
        <v>0</v>
      </c>
      <c r="H366" s="73"/>
      <c r="I366" s="73"/>
      <c r="J366" s="73"/>
      <c r="K366" s="73"/>
    </row>
    <row r="367" spans="1:11" s="70" customFormat="1" x14ac:dyDescent="0.2">
      <c r="A367" s="105">
        <v>3227</v>
      </c>
      <c r="B367" s="72" t="s">
        <v>103</v>
      </c>
      <c r="C367" s="73">
        <f t="shared" si="93"/>
        <v>0</v>
      </c>
      <c r="D367" s="73">
        <v>0</v>
      </c>
      <c r="E367" s="73">
        <v>0</v>
      </c>
      <c r="F367" s="73">
        <v>0</v>
      </c>
      <c r="G367" s="73">
        <v>0</v>
      </c>
      <c r="H367" s="73"/>
      <c r="I367" s="73"/>
      <c r="J367" s="73"/>
      <c r="K367" s="73"/>
    </row>
    <row r="368" spans="1:11" s="70" customFormat="1" x14ac:dyDescent="0.2">
      <c r="A368" s="104">
        <v>323</v>
      </c>
      <c r="B368" s="80" t="s">
        <v>104</v>
      </c>
      <c r="C368" s="81">
        <f t="shared" si="93"/>
        <v>0</v>
      </c>
      <c r="D368" s="81">
        <f>(SUM(D372))</f>
        <v>0</v>
      </c>
      <c r="E368" s="81">
        <f>(SUM(E372))</f>
        <v>0</v>
      </c>
      <c r="F368" s="81">
        <f>(SUM(F372))</f>
        <v>0</v>
      </c>
      <c r="G368" s="81">
        <f>(SUM(G372))</f>
        <v>0</v>
      </c>
      <c r="H368" s="81">
        <f>SUM(H372)</f>
        <v>0</v>
      </c>
      <c r="I368" s="81">
        <f>SUM(I372)</f>
        <v>0</v>
      </c>
      <c r="J368" s="81">
        <f>SUM(J372)</f>
        <v>0</v>
      </c>
      <c r="K368" s="81">
        <f>SUM(K372)</f>
        <v>0</v>
      </c>
    </row>
    <row r="369" spans="1:11" x14ac:dyDescent="0.2">
      <c r="A369" s="105">
        <v>3231</v>
      </c>
      <c r="B369" s="72" t="s">
        <v>155</v>
      </c>
      <c r="C369" s="73">
        <f t="shared" si="93"/>
        <v>0</v>
      </c>
      <c r="D369" s="73">
        <v>0</v>
      </c>
      <c r="E369" s="73">
        <v>0</v>
      </c>
      <c r="F369" s="73">
        <v>0</v>
      </c>
      <c r="G369" s="73">
        <v>0</v>
      </c>
      <c r="H369" s="73"/>
      <c r="I369" s="73"/>
      <c r="J369" s="73"/>
      <c r="K369" s="73"/>
    </row>
    <row r="370" spans="1:11" x14ac:dyDescent="0.2">
      <c r="A370" s="105">
        <v>3232</v>
      </c>
      <c r="B370" s="72" t="s">
        <v>223</v>
      </c>
      <c r="C370" s="73">
        <f t="shared" si="93"/>
        <v>0</v>
      </c>
      <c r="D370" s="73">
        <v>0</v>
      </c>
      <c r="E370" s="73">
        <v>0</v>
      </c>
      <c r="F370" s="73">
        <v>0</v>
      </c>
      <c r="G370" s="73">
        <v>0</v>
      </c>
      <c r="H370" s="73"/>
      <c r="I370" s="73"/>
      <c r="J370" s="73"/>
      <c r="K370" s="73"/>
    </row>
    <row r="371" spans="1:11" s="70" customFormat="1" x14ac:dyDescent="0.2">
      <c r="A371" s="105">
        <v>3234</v>
      </c>
      <c r="B371" s="72" t="s">
        <v>109</v>
      </c>
      <c r="C371" s="73">
        <f t="shared" si="93"/>
        <v>0</v>
      </c>
      <c r="D371" s="73">
        <v>0</v>
      </c>
      <c r="E371" s="73">
        <v>0</v>
      </c>
      <c r="F371" s="73">
        <v>0</v>
      </c>
      <c r="G371" s="73">
        <v>0</v>
      </c>
      <c r="H371" s="73"/>
      <c r="I371" s="73"/>
      <c r="J371" s="73"/>
      <c r="K371" s="73"/>
    </row>
    <row r="372" spans="1:11" s="70" customFormat="1" x14ac:dyDescent="0.2">
      <c r="A372" s="105">
        <v>3236</v>
      </c>
      <c r="B372" s="72" t="s">
        <v>158</v>
      </c>
      <c r="C372" s="73">
        <f t="shared" si="93"/>
        <v>0</v>
      </c>
      <c r="D372" s="73">
        <v>0</v>
      </c>
      <c r="E372" s="73">
        <v>0</v>
      </c>
      <c r="F372" s="73">
        <v>0</v>
      </c>
      <c r="G372" s="73">
        <v>0</v>
      </c>
      <c r="H372" s="73"/>
      <c r="I372" s="73"/>
      <c r="J372" s="73"/>
      <c r="K372" s="73"/>
    </row>
    <row r="373" spans="1:11" s="70" customFormat="1" x14ac:dyDescent="0.2">
      <c r="A373" s="105">
        <v>3239</v>
      </c>
      <c r="B373" s="72" t="s">
        <v>113</v>
      </c>
      <c r="C373" s="73">
        <f t="shared" si="93"/>
        <v>0</v>
      </c>
      <c r="D373" s="73">
        <v>0</v>
      </c>
      <c r="E373" s="73">
        <v>0</v>
      </c>
      <c r="F373" s="73">
        <v>0</v>
      </c>
      <c r="G373" s="73">
        <v>0</v>
      </c>
      <c r="H373" s="73"/>
      <c r="I373" s="73"/>
      <c r="J373" s="73"/>
      <c r="K373" s="73"/>
    </row>
    <row r="374" spans="1:11" ht="25.5" x14ac:dyDescent="0.2">
      <c r="A374" s="106">
        <v>329</v>
      </c>
      <c r="B374" s="68" t="s">
        <v>243</v>
      </c>
      <c r="C374" s="81">
        <f t="shared" si="93"/>
        <v>0</v>
      </c>
      <c r="D374" s="107">
        <v>0</v>
      </c>
      <c r="E374" s="107">
        <v>0</v>
      </c>
      <c r="F374" s="107">
        <v>0</v>
      </c>
      <c r="G374" s="107">
        <v>0</v>
      </c>
      <c r="H374" s="107"/>
      <c r="I374" s="107"/>
      <c r="J374" s="107"/>
      <c r="K374" s="107"/>
    </row>
    <row r="375" spans="1:11" s="70" customFormat="1" x14ac:dyDescent="0.2">
      <c r="A375" s="105">
        <v>3299</v>
      </c>
      <c r="B375" s="72" t="s">
        <v>160</v>
      </c>
      <c r="C375" s="73">
        <f t="shared" si="93"/>
        <v>0</v>
      </c>
      <c r="D375" s="73">
        <v>0</v>
      </c>
      <c r="E375" s="73">
        <v>0</v>
      </c>
      <c r="F375" s="73">
        <v>0</v>
      </c>
      <c r="G375" s="73">
        <v>0</v>
      </c>
      <c r="H375" s="73"/>
      <c r="I375" s="73"/>
      <c r="J375" s="73"/>
      <c r="K375" s="73"/>
    </row>
    <row r="376" spans="1:11" s="70" customFormat="1" x14ac:dyDescent="0.2">
      <c r="A376" s="105"/>
      <c r="B376" s="72"/>
      <c r="C376" s="73">
        <v>0</v>
      </c>
      <c r="D376" s="73">
        <v>0</v>
      </c>
      <c r="E376" s="73">
        <v>0</v>
      </c>
      <c r="F376" s="73">
        <v>0</v>
      </c>
      <c r="G376" s="73">
        <v>0</v>
      </c>
      <c r="H376" s="73"/>
      <c r="I376" s="73"/>
      <c r="J376" s="73"/>
      <c r="K376" s="73"/>
    </row>
    <row r="377" spans="1:11" s="70" customFormat="1" ht="51" x14ac:dyDescent="0.2">
      <c r="A377" s="63" t="s">
        <v>183</v>
      </c>
      <c r="B377" s="64" t="s">
        <v>246</v>
      </c>
      <c r="C377" s="65">
        <f>(SUM(C379))</f>
        <v>13163.049970137368</v>
      </c>
      <c r="D377" s="65">
        <f>(SUM(D379))</f>
        <v>19377.530028535402</v>
      </c>
      <c r="E377" s="65">
        <f>(SUM(E379))</f>
        <v>19377.530028535402</v>
      </c>
      <c r="F377" s="65">
        <f>(SUM(F379))</f>
        <v>19377.530028535402</v>
      </c>
      <c r="G377" s="65">
        <f>(SUM(G379))</f>
        <v>19377.530028535402</v>
      </c>
      <c r="H377" s="65">
        <f t="shared" ref="H377:K377" si="94">SUM(H379)</f>
        <v>0</v>
      </c>
      <c r="I377" s="65">
        <f t="shared" si="94"/>
        <v>0</v>
      </c>
      <c r="J377" s="65">
        <f t="shared" si="94"/>
        <v>0</v>
      </c>
      <c r="K377" s="65">
        <f t="shared" si="94"/>
        <v>0</v>
      </c>
    </row>
    <row r="378" spans="1:11" x14ac:dyDescent="0.2">
      <c r="A378" s="66" t="s">
        <v>237</v>
      </c>
      <c r="B378" s="64" t="s">
        <v>220</v>
      </c>
      <c r="C378" s="65">
        <v>0</v>
      </c>
      <c r="D378" s="65">
        <v>0</v>
      </c>
      <c r="E378" s="65">
        <v>0</v>
      </c>
      <c r="F378" s="65">
        <v>0</v>
      </c>
      <c r="G378" s="65">
        <v>0</v>
      </c>
      <c r="H378" s="65"/>
      <c r="I378" s="65"/>
      <c r="J378" s="65"/>
      <c r="K378" s="65"/>
    </row>
    <row r="379" spans="1:11" x14ac:dyDescent="0.2">
      <c r="A379" s="67">
        <v>3</v>
      </c>
      <c r="B379" s="68" t="s">
        <v>23</v>
      </c>
      <c r="C379" s="69">
        <f>(SUM(C380,C388))</f>
        <v>13163.049970137368</v>
      </c>
      <c r="D379" s="69">
        <f>(SUM(D380+D387))</f>
        <v>19377.530028535402</v>
      </c>
      <c r="E379" s="69">
        <f>(SUM(E380+E387))</f>
        <v>19377.530028535402</v>
      </c>
      <c r="F379" s="69">
        <f>(SUM(F380+F387))</f>
        <v>19377.530028535402</v>
      </c>
      <c r="G379" s="69">
        <f>(SUM(G380+G387))</f>
        <v>19377.530028535402</v>
      </c>
      <c r="H379" s="69">
        <f t="shared" ref="H379:J379" si="95">SUM(H380+H387)</f>
        <v>0</v>
      </c>
      <c r="I379" s="69">
        <f t="shared" si="95"/>
        <v>0</v>
      </c>
      <c r="J379" s="69">
        <f t="shared" si="95"/>
        <v>0</v>
      </c>
      <c r="K379" s="69">
        <f>SUM(K380+K387)</f>
        <v>0</v>
      </c>
    </row>
    <row r="380" spans="1:11" s="70" customFormat="1" x14ac:dyDescent="0.2">
      <c r="A380" s="67">
        <v>31</v>
      </c>
      <c r="B380" s="68" t="s">
        <v>24</v>
      </c>
      <c r="C380" s="69">
        <f>(SUM(C381,C383,C385))</f>
        <v>12507.53201937753</v>
      </c>
      <c r="D380" s="69">
        <f>(SUM(D381+D383+D385))</f>
        <v>18050.301944389143</v>
      </c>
      <c r="E380" s="69">
        <f>(SUM(E381+E383+E385))</f>
        <v>18050.301944389143</v>
      </c>
      <c r="F380" s="69">
        <f>(SUM(F381+F383+F385))</f>
        <v>18050.301944389143</v>
      </c>
      <c r="G380" s="69">
        <f>(SUM(G381+G383+G385))</f>
        <v>18050.301944389143</v>
      </c>
      <c r="H380" s="69">
        <f t="shared" ref="H380:J380" si="96">SUM(H381+H383+H385)</f>
        <v>0</v>
      </c>
      <c r="I380" s="69">
        <f t="shared" si="96"/>
        <v>0</v>
      </c>
      <c r="J380" s="69">
        <f t="shared" si="96"/>
        <v>0</v>
      </c>
      <c r="K380" s="69">
        <f>SUM(K381+K383+K385)</f>
        <v>0</v>
      </c>
    </row>
    <row r="381" spans="1:11" s="70" customFormat="1" x14ac:dyDescent="0.2">
      <c r="A381" s="67">
        <v>311</v>
      </c>
      <c r="B381" s="68" t="s">
        <v>198</v>
      </c>
      <c r="C381" s="69">
        <v>10428.429225562413</v>
      </c>
      <c r="D381" s="69">
        <f>(SUM(D382))</f>
        <v>14466.786117194239</v>
      </c>
      <c r="E381" s="69">
        <f>(SUM(E382))</f>
        <v>14466.786117194239</v>
      </c>
      <c r="F381" s="69">
        <f>(SUM(F382))</f>
        <v>14466.786117194239</v>
      </c>
      <c r="G381" s="69">
        <f>(SUM(G382))</f>
        <v>14466.786117194239</v>
      </c>
      <c r="H381" s="69">
        <f t="shared" ref="H381:K381" si="97">SUM(H382)</f>
        <v>0</v>
      </c>
      <c r="I381" s="69">
        <f t="shared" si="97"/>
        <v>0</v>
      </c>
      <c r="J381" s="69">
        <f t="shared" si="97"/>
        <v>0</v>
      </c>
      <c r="K381" s="69">
        <f t="shared" si="97"/>
        <v>0</v>
      </c>
    </row>
    <row r="382" spans="1:11" s="70" customFormat="1" x14ac:dyDescent="0.2">
      <c r="A382" s="71">
        <v>3111</v>
      </c>
      <c r="B382" s="72" t="s">
        <v>85</v>
      </c>
      <c r="C382" s="73">
        <v>10428.429225562413</v>
      </c>
      <c r="D382" s="73">
        <v>14466.786117194239</v>
      </c>
      <c r="E382" s="73">
        <v>14466.786117194239</v>
      </c>
      <c r="F382" s="73">
        <v>14466.786117194239</v>
      </c>
      <c r="G382" s="73">
        <v>14466.786117194239</v>
      </c>
      <c r="H382" s="73">
        <v>0</v>
      </c>
      <c r="I382" s="73"/>
      <c r="J382" s="73"/>
      <c r="K382" s="73"/>
    </row>
    <row r="383" spans="1:11" x14ac:dyDescent="0.2">
      <c r="A383" s="67">
        <v>312</v>
      </c>
      <c r="B383" s="68" t="s">
        <v>90</v>
      </c>
      <c r="C383" s="69">
        <v>358.35158271949035</v>
      </c>
      <c r="D383" s="69">
        <f>(SUM(D384))</f>
        <v>929.05965890238235</v>
      </c>
      <c r="E383" s="69">
        <f>(SUM(E384))</f>
        <v>929.05965890238235</v>
      </c>
      <c r="F383" s="69">
        <f>(SUM(F384))</f>
        <v>929.05965890238235</v>
      </c>
      <c r="G383" s="69">
        <f>(SUM(G384))</f>
        <v>929.05965890238235</v>
      </c>
      <c r="H383" s="69">
        <f t="shared" ref="H383:K383" si="98">SUM(H384)</f>
        <v>0</v>
      </c>
      <c r="I383" s="69">
        <f t="shared" si="98"/>
        <v>0</v>
      </c>
      <c r="J383" s="69">
        <f t="shared" si="98"/>
        <v>0</v>
      </c>
      <c r="K383" s="69">
        <f t="shared" si="98"/>
        <v>0</v>
      </c>
    </row>
    <row r="384" spans="1:11" x14ac:dyDescent="0.2">
      <c r="A384" s="71">
        <v>3121</v>
      </c>
      <c r="B384" s="72" t="s">
        <v>90</v>
      </c>
      <c r="C384" s="73">
        <v>358.35158271949035</v>
      </c>
      <c r="D384" s="73">
        <v>929.05965890238235</v>
      </c>
      <c r="E384" s="73">
        <v>929.05965890238235</v>
      </c>
      <c r="F384" s="73">
        <v>929.05965890238235</v>
      </c>
      <c r="G384" s="73">
        <v>929.05965890238235</v>
      </c>
      <c r="H384" s="73">
        <v>0</v>
      </c>
      <c r="I384" s="73"/>
      <c r="J384" s="73"/>
      <c r="K384" s="73"/>
    </row>
    <row r="385" spans="1:11" x14ac:dyDescent="0.2">
      <c r="A385" s="67">
        <v>313</v>
      </c>
      <c r="B385" s="68" t="s">
        <v>91</v>
      </c>
      <c r="C385" s="73">
        <v>1720.7512110956268</v>
      </c>
      <c r="D385" s="69">
        <v>2654.4561682925209</v>
      </c>
      <c r="E385" s="69">
        <f>(SUM(E386))</f>
        <v>2654.4561682925209</v>
      </c>
      <c r="F385" s="69">
        <f>(SUM(F386))</f>
        <v>2654.4561682925209</v>
      </c>
      <c r="G385" s="69">
        <f>(SUM(G386))</f>
        <v>2654.4561682925209</v>
      </c>
      <c r="H385" s="69">
        <f t="shared" ref="H385:K385" si="99">SUM(H386)</f>
        <v>0</v>
      </c>
      <c r="I385" s="69">
        <f t="shared" si="99"/>
        <v>0</v>
      </c>
      <c r="J385" s="69">
        <f t="shared" si="99"/>
        <v>0</v>
      </c>
      <c r="K385" s="69">
        <f t="shared" si="99"/>
        <v>0</v>
      </c>
    </row>
    <row r="386" spans="1:11" ht="25.5" x14ac:dyDescent="0.2">
      <c r="A386" s="71">
        <v>3132</v>
      </c>
      <c r="B386" s="72" t="s">
        <v>199</v>
      </c>
      <c r="C386" s="73">
        <v>1720.7512110956268</v>
      </c>
      <c r="D386" s="73">
        <v>2654.4561682925209</v>
      </c>
      <c r="E386" s="73">
        <v>2654.4561682925209</v>
      </c>
      <c r="F386" s="73">
        <v>2654.4561682925209</v>
      </c>
      <c r="G386" s="73">
        <v>2654.4561682925209</v>
      </c>
      <c r="H386" s="73">
        <v>0</v>
      </c>
      <c r="I386" s="73"/>
      <c r="J386" s="73"/>
      <c r="K386" s="73"/>
    </row>
    <row r="387" spans="1:11" x14ac:dyDescent="0.2">
      <c r="A387" s="67">
        <v>32</v>
      </c>
      <c r="B387" s="68" t="s">
        <v>32</v>
      </c>
      <c r="C387" s="69">
        <v>0</v>
      </c>
      <c r="D387" s="69">
        <f>(SUM(D388+D392+D396))</f>
        <v>1327.2280841462605</v>
      </c>
      <c r="E387" s="69">
        <f>(SUM(E388+E392+E396))</f>
        <v>1327.2280841462605</v>
      </c>
      <c r="F387" s="69">
        <f>(SUM(F388+F392+F396))</f>
        <v>1327.2280841462605</v>
      </c>
      <c r="G387" s="69">
        <f>(SUM(G388+G392+G396))</f>
        <v>1327.2280841462605</v>
      </c>
      <c r="H387" s="69">
        <f t="shared" ref="H387:J387" si="100">SUM(H388+H392+H396)</f>
        <v>0</v>
      </c>
      <c r="I387" s="69">
        <f t="shared" si="100"/>
        <v>0</v>
      </c>
      <c r="J387" s="69">
        <f t="shared" si="100"/>
        <v>0</v>
      </c>
      <c r="K387" s="69">
        <f>SUM(K388+K392+K396)</f>
        <v>0</v>
      </c>
    </row>
    <row r="388" spans="1:11" x14ac:dyDescent="0.2">
      <c r="A388" s="67">
        <v>321</v>
      </c>
      <c r="B388" s="68" t="s">
        <v>93</v>
      </c>
      <c r="C388" s="69">
        <v>655.51795075983807</v>
      </c>
      <c r="D388" s="69">
        <f>(SUM(D390))</f>
        <v>1327.2280841462605</v>
      </c>
      <c r="E388" s="69">
        <f>(SUM(E390))</f>
        <v>1327.2280841462605</v>
      </c>
      <c r="F388" s="69">
        <f>(SUM(F390))</f>
        <v>1327.2280841462605</v>
      </c>
      <c r="G388" s="69">
        <f>(SUM(G390))</f>
        <v>1327.2280841462605</v>
      </c>
      <c r="H388" s="69">
        <f t="shared" ref="H388:K388" si="101">SUM(H390)</f>
        <v>0</v>
      </c>
      <c r="I388" s="69">
        <f t="shared" si="101"/>
        <v>0</v>
      </c>
      <c r="J388" s="69">
        <f t="shared" si="101"/>
        <v>0</v>
      </c>
      <c r="K388" s="69">
        <f t="shared" si="101"/>
        <v>0</v>
      </c>
    </row>
    <row r="389" spans="1:11" x14ac:dyDescent="0.2">
      <c r="A389" s="71">
        <v>3211</v>
      </c>
      <c r="B389" s="72" t="s">
        <v>94</v>
      </c>
      <c r="C389" s="73">
        <f>(D389+E389+F389+G389+H389+I389+J389+K389)</f>
        <v>0</v>
      </c>
      <c r="D389" s="73">
        <v>0</v>
      </c>
      <c r="E389" s="73">
        <v>0</v>
      </c>
      <c r="F389" s="73">
        <v>0</v>
      </c>
      <c r="G389" s="73">
        <v>0</v>
      </c>
      <c r="H389" s="73"/>
      <c r="I389" s="73"/>
      <c r="J389" s="73"/>
      <c r="K389" s="73"/>
    </row>
    <row r="390" spans="1:11" ht="25.5" x14ac:dyDescent="0.2">
      <c r="A390" s="71">
        <v>3212</v>
      </c>
      <c r="B390" s="72" t="s">
        <v>200</v>
      </c>
      <c r="C390" s="73">
        <v>655.51795075983807</v>
      </c>
      <c r="D390" s="73">
        <v>1327.2280841462605</v>
      </c>
      <c r="E390" s="73">
        <v>1327.2280841462605</v>
      </c>
      <c r="F390" s="73">
        <v>1327.2280841462605</v>
      </c>
      <c r="G390" s="73">
        <v>1327.2280841462605</v>
      </c>
      <c r="H390" s="73">
        <v>0</v>
      </c>
      <c r="I390" s="73"/>
      <c r="J390" s="73"/>
      <c r="K390" s="73"/>
    </row>
    <row r="391" spans="1:11" x14ac:dyDescent="0.2">
      <c r="A391" s="71">
        <v>3214</v>
      </c>
      <c r="B391" s="72" t="s">
        <v>149</v>
      </c>
      <c r="C391" s="73">
        <f t="shared" ref="C391:C398" si="102">(D391+E391+F391+G391+H391+I391+J391+K391)</f>
        <v>0</v>
      </c>
      <c r="D391" s="73">
        <v>0</v>
      </c>
      <c r="E391" s="73">
        <v>0</v>
      </c>
      <c r="F391" s="73">
        <v>0</v>
      </c>
      <c r="G391" s="73">
        <v>0</v>
      </c>
      <c r="H391" s="73"/>
      <c r="I391" s="73"/>
      <c r="J391" s="73"/>
      <c r="K391" s="73"/>
    </row>
    <row r="392" spans="1:11" x14ac:dyDescent="0.2">
      <c r="A392" s="67">
        <v>322</v>
      </c>
      <c r="B392" s="68" t="s">
        <v>150</v>
      </c>
      <c r="C392" s="69">
        <f t="shared" si="102"/>
        <v>0</v>
      </c>
      <c r="D392" s="69">
        <f>(SUM(D393+D394))</f>
        <v>0</v>
      </c>
      <c r="E392" s="69">
        <f>(SUM(E393+E394))</f>
        <v>0</v>
      </c>
      <c r="F392" s="69">
        <f>(SUM(F393+F394))</f>
        <v>0</v>
      </c>
      <c r="G392" s="69">
        <f>(SUM(G393+G394))</f>
        <v>0</v>
      </c>
      <c r="H392" s="69">
        <f t="shared" ref="H392:J392" si="103">SUM(H393+H394)</f>
        <v>0</v>
      </c>
      <c r="I392" s="69">
        <f t="shared" si="103"/>
        <v>0</v>
      </c>
      <c r="J392" s="69">
        <f t="shared" si="103"/>
        <v>0</v>
      </c>
      <c r="K392" s="69">
        <f>SUM(K393+K394)</f>
        <v>0</v>
      </c>
    </row>
    <row r="393" spans="1:11" ht="25.5" x14ac:dyDescent="0.2">
      <c r="A393" s="71">
        <v>3221</v>
      </c>
      <c r="B393" s="72" t="s">
        <v>247</v>
      </c>
      <c r="C393" s="73">
        <f t="shared" si="102"/>
        <v>0</v>
      </c>
      <c r="D393" s="73">
        <v>0</v>
      </c>
      <c r="E393" s="73">
        <v>0</v>
      </c>
      <c r="F393" s="73">
        <v>0</v>
      </c>
      <c r="G393" s="73">
        <v>0</v>
      </c>
      <c r="H393" s="73"/>
      <c r="I393" s="73"/>
      <c r="J393" s="73"/>
      <c r="K393" s="73"/>
    </row>
    <row r="394" spans="1:11" x14ac:dyDescent="0.2">
      <c r="A394" s="71">
        <v>3222</v>
      </c>
      <c r="B394" s="72" t="s">
        <v>99</v>
      </c>
      <c r="C394" s="73">
        <f t="shared" si="102"/>
        <v>0</v>
      </c>
      <c r="D394" s="73">
        <v>0</v>
      </c>
      <c r="E394" s="73">
        <v>0</v>
      </c>
      <c r="F394" s="73">
        <v>0</v>
      </c>
      <c r="G394" s="73">
        <v>0</v>
      </c>
      <c r="H394" s="73"/>
      <c r="I394" s="73"/>
      <c r="J394" s="73"/>
      <c r="K394" s="73"/>
    </row>
    <row r="395" spans="1:11" x14ac:dyDescent="0.2">
      <c r="A395" s="71">
        <v>3225</v>
      </c>
      <c r="B395" s="72" t="s">
        <v>186</v>
      </c>
      <c r="C395" s="73">
        <f t="shared" si="102"/>
        <v>0</v>
      </c>
      <c r="D395" s="73">
        <v>0</v>
      </c>
      <c r="E395" s="73">
        <v>0</v>
      </c>
      <c r="F395" s="73">
        <v>0</v>
      </c>
      <c r="G395" s="73">
        <v>0</v>
      </c>
      <c r="H395" s="73"/>
      <c r="I395" s="73"/>
      <c r="J395" s="73"/>
      <c r="K395" s="73"/>
    </row>
    <row r="396" spans="1:11" x14ac:dyDescent="0.2">
      <c r="A396" s="67">
        <v>323</v>
      </c>
      <c r="B396" s="68" t="s">
        <v>104</v>
      </c>
      <c r="C396" s="69">
        <f t="shared" si="102"/>
        <v>0</v>
      </c>
      <c r="D396" s="69">
        <f>(SUM(D397+D398))</f>
        <v>0</v>
      </c>
      <c r="E396" s="69">
        <f>(SUM(E397+E398))</f>
        <v>0</v>
      </c>
      <c r="F396" s="69">
        <f>(SUM(F397+F398))</f>
        <v>0</v>
      </c>
      <c r="G396" s="69">
        <f>(SUM(G397+G398))</f>
        <v>0</v>
      </c>
      <c r="H396" s="69">
        <f t="shared" ref="H396:J396" si="104">SUM(H397+H398)</f>
        <v>0</v>
      </c>
      <c r="I396" s="69">
        <f t="shared" si="104"/>
        <v>0</v>
      </c>
      <c r="J396" s="69">
        <f t="shared" si="104"/>
        <v>0</v>
      </c>
      <c r="K396" s="69">
        <f>SUM(K397+K398)</f>
        <v>0</v>
      </c>
    </row>
    <row r="397" spans="1:11" x14ac:dyDescent="0.2">
      <c r="A397" s="71">
        <v>3236</v>
      </c>
      <c r="B397" s="72" t="s">
        <v>158</v>
      </c>
      <c r="C397" s="73">
        <f t="shared" si="102"/>
        <v>0</v>
      </c>
      <c r="D397" s="73">
        <v>0</v>
      </c>
      <c r="E397" s="73">
        <v>0</v>
      </c>
      <c r="F397" s="73">
        <v>0</v>
      </c>
      <c r="G397" s="73">
        <v>0</v>
      </c>
      <c r="H397" s="73"/>
      <c r="I397" s="73"/>
      <c r="J397" s="73"/>
      <c r="K397" s="73"/>
    </row>
    <row r="398" spans="1:11" x14ac:dyDescent="0.2">
      <c r="A398" s="71">
        <v>3237</v>
      </c>
      <c r="B398" s="72" t="s">
        <v>159</v>
      </c>
      <c r="C398" s="73">
        <f t="shared" si="102"/>
        <v>0</v>
      </c>
      <c r="D398" s="73">
        <v>0</v>
      </c>
      <c r="E398" s="73">
        <v>0</v>
      </c>
      <c r="F398" s="73">
        <v>0</v>
      </c>
      <c r="G398" s="73">
        <v>0</v>
      </c>
      <c r="H398" s="73">
        <v>0</v>
      </c>
      <c r="I398" s="73"/>
      <c r="J398" s="73"/>
      <c r="K398" s="73"/>
    </row>
    <row r="399" spans="1:11" ht="51" x14ac:dyDescent="0.2">
      <c r="A399" s="63" t="s">
        <v>248</v>
      </c>
      <c r="B399" s="64" t="s">
        <v>249</v>
      </c>
      <c r="C399" s="65">
        <f>(SUM(C401))</f>
        <v>4111.88532749353</v>
      </c>
      <c r="D399" s="65">
        <f>(SUM(D401))</f>
        <v>7299.7544628044325</v>
      </c>
      <c r="E399" s="65">
        <f>(SUM(E401))</f>
        <v>7299.7544628044325</v>
      </c>
      <c r="F399" s="65">
        <f>(SUM(F401))</f>
        <v>7299.7544628044325</v>
      </c>
      <c r="G399" s="65">
        <f>(SUM(G401))</f>
        <v>7299.7544628044325</v>
      </c>
      <c r="H399" s="65">
        <f t="shared" ref="H399:K399" si="105">SUM(H401)</f>
        <v>0</v>
      </c>
      <c r="I399" s="65">
        <f t="shared" si="105"/>
        <v>0</v>
      </c>
      <c r="J399" s="65">
        <f t="shared" si="105"/>
        <v>0</v>
      </c>
      <c r="K399" s="65">
        <f t="shared" si="105"/>
        <v>0</v>
      </c>
    </row>
    <row r="400" spans="1:11" ht="25.5" x14ac:dyDescent="0.2">
      <c r="A400" s="66" t="s">
        <v>244</v>
      </c>
      <c r="B400" s="64" t="s">
        <v>233</v>
      </c>
      <c r="C400" s="65">
        <v>0</v>
      </c>
      <c r="D400" s="65">
        <v>0</v>
      </c>
      <c r="E400" s="65">
        <v>0</v>
      </c>
      <c r="F400" s="65">
        <v>0</v>
      </c>
      <c r="G400" s="65">
        <v>0</v>
      </c>
      <c r="H400" s="65"/>
      <c r="I400" s="65"/>
      <c r="J400" s="65"/>
      <c r="K400" s="65"/>
    </row>
    <row r="401" spans="1:11" x14ac:dyDescent="0.2">
      <c r="A401" s="67">
        <v>3</v>
      </c>
      <c r="B401" s="68" t="s">
        <v>23</v>
      </c>
      <c r="C401" s="69">
        <f t="shared" ref="C401:G402" si="106">(SUM(C402))</f>
        <v>4111.88532749353</v>
      </c>
      <c r="D401" s="69">
        <f t="shared" si="106"/>
        <v>7299.7544628044325</v>
      </c>
      <c r="E401" s="69">
        <f t="shared" si="106"/>
        <v>7299.7544628044325</v>
      </c>
      <c r="F401" s="69">
        <f t="shared" si="106"/>
        <v>7299.7544628044325</v>
      </c>
      <c r="G401" s="69">
        <f t="shared" si="106"/>
        <v>7299.7544628044325</v>
      </c>
      <c r="H401" s="69">
        <f t="shared" ref="H401:K403" si="107">SUM(H402)</f>
        <v>0</v>
      </c>
      <c r="I401" s="69">
        <f t="shared" si="107"/>
        <v>0</v>
      </c>
      <c r="J401" s="69">
        <f t="shared" si="107"/>
        <v>0</v>
      </c>
      <c r="K401" s="69">
        <f t="shared" si="107"/>
        <v>0</v>
      </c>
    </row>
    <row r="402" spans="1:11" x14ac:dyDescent="0.2">
      <c r="A402" s="67">
        <v>32</v>
      </c>
      <c r="B402" s="68" t="s">
        <v>32</v>
      </c>
      <c r="C402" s="69">
        <f t="shared" si="106"/>
        <v>4111.88532749353</v>
      </c>
      <c r="D402" s="69">
        <f t="shared" si="106"/>
        <v>7299.7544628044325</v>
      </c>
      <c r="E402" s="69">
        <f t="shared" si="106"/>
        <v>7299.7544628044325</v>
      </c>
      <c r="F402" s="69">
        <f t="shared" si="106"/>
        <v>7299.7544628044325</v>
      </c>
      <c r="G402" s="69">
        <f t="shared" si="106"/>
        <v>7299.7544628044325</v>
      </c>
      <c r="H402" s="69">
        <f t="shared" si="107"/>
        <v>0</v>
      </c>
      <c r="I402" s="69">
        <f t="shared" si="107"/>
        <v>0</v>
      </c>
      <c r="J402" s="69">
        <f t="shared" si="107"/>
        <v>0</v>
      </c>
      <c r="K402" s="69">
        <f t="shared" si="107"/>
        <v>0</v>
      </c>
    </row>
    <row r="403" spans="1:11" x14ac:dyDescent="0.2">
      <c r="A403" s="67">
        <v>323</v>
      </c>
      <c r="B403" s="68" t="s">
        <v>104</v>
      </c>
      <c r="C403" s="69">
        <v>4111.88532749353</v>
      </c>
      <c r="D403" s="69">
        <f>(SUM(D404))</f>
        <v>7299.7544628044325</v>
      </c>
      <c r="E403" s="69">
        <f>(SUM(E404))</f>
        <v>7299.7544628044325</v>
      </c>
      <c r="F403" s="69">
        <f>(SUM(F404))</f>
        <v>7299.7544628044325</v>
      </c>
      <c r="G403" s="69">
        <f>(SUM(G404))</f>
        <v>7299.7544628044325</v>
      </c>
      <c r="H403" s="69">
        <f t="shared" si="107"/>
        <v>0</v>
      </c>
      <c r="I403" s="69">
        <f t="shared" si="107"/>
        <v>0</v>
      </c>
      <c r="J403" s="69">
        <f t="shared" si="107"/>
        <v>0</v>
      </c>
      <c r="K403" s="69"/>
    </row>
    <row r="404" spans="1:11" x14ac:dyDescent="0.2">
      <c r="A404" s="71">
        <v>3239</v>
      </c>
      <c r="B404" s="72" t="s">
        <v>113</v>
      </c>
      <c r="C404" s="73">
        <v>4111.88532749353</v>
      </c>
      <c r="D404" s="73">
        <v>7299.7544628044325</v>
      </c>
      <c r="E404" s="73">
        <v>7299.7544628044325</v>
      </c>
      <c r="F404" s="73">
        <v>7299.7544628044325</v>
      </c>
      <c r="G404" s="73">
        <v>7299.7544628044325</v>
      </c>
      <c r="H404" s="73"/>
      <c r="I404" s="73"/>
      <c r="J404" s="73"/>
      <c r="K404" s="73"/>
    </row>
    <row r="405" spans="1:11" ht="51" x14ac:dyDescent="0.2">
      <c r="A405" s="63" t="s">
        <v>252</v>
      </c>
      <c r="B405" s="64" t="s">
        <v>253</v>
      </c>
      <c r="C405" s="65">
        <f>(C407)</f>
        <v>3517.5525914128343</v>
      </c>
      <c r="D405" s="65">
        <f>(D407)</f>
        <v>15926.737009755127</v>
      </c>
      <c r="E405" s="65">
        <f>(E407)</f>
        <v>15926.737009755127</v>
      </c>
      <c r="F405" s="65">
        <f>(F407)</f>
        <v>15926.737009755127</v>
      </c>
      <c r="G405" s="65">
        <f>(G407)</f>
        <v>15926.737009755127</v>
      </c>
      <c r="H405" s="65">
        <f t="shared" ref="H405:K405" si="108">H407</f>
        <v>0</v>
      </c>
      <c r="I405" s="65">
        <f t="shared" si="108"/>
        <v>0</v>
      </c>
      <c r="J405" s="65">
        <f t="shared" si="108"/>
        <v>0</v>
      </c>
      <c r="K405" s="65">
        <f t="shared" si="108"/>
        <v>0</v>
      </c>
    </row>
    <row r="406" spans="1:11" x14ac:dyDescent="0.2">
      <c r="A406" s="92" t="s">
        <v>237</v>
      </c>
      <c r="B406" s="64" t="s">
        <v>220</v>
      </c>
      <c r="C406" s="65">
        <v>0</v>
      </c>
      <c r="D406" s="65">
        <v>0</v>
      </c>
      <c r="E406" s="65">
        <v>0</v>
      </c>
      <c r="F406" s="65">
        <v>0</v>
      </c>
      <c r="G406" s="65">
        <v>0</v>
      </c>
      <c r="H406" s="65"/>
      <c r="I406" s="65"/>
      <c r="J406" s="65"/>
      <c r="K406" s="65"/>
    </row>
    <row r="407" spans="1:11" x14ac:dyDescent="0.2">
      <c r="A407" s="117" t="s">
        <v>250</v>
      </c>
      <c r="B407" s="111" t="s">
        <v>23</v>
      </c>
      <c r="C407" s="69">
        <f>(SUM(C408,C412))</f>
        <v>3517.5525914128343</v>
      </c>
      <c r="D407" s="112">
        <f>(D408+D411)</f>
        <v>15926.737009755127</v>
      </c>
      <c r="E407" s="112">
        <f>(E408+E411)</f>
        <v>15926.737009755127</v>
      </c>
      <c r="F407" s="112">
        <f>(F408+F411)</f>
        <v>15926.737009755127</v>
      </c>
      <c r="G407" s="112">
        <f>(G408+G411)</f>
        <v>15926.737009755127</v>
      </c>
      <c r="H407" s="112">
        <f t="shared" ref="H407:K407" si="109">H408+H411</f>
        <v>0</v>
      </c>
      <c r="I407" s="112">
        <f t="shared" si="109"/>
        <v>0</v>
      </c>
      <c r="J407" s="112">
        <f t="shared" si="109"/>
        <v>0</v>
      </c>
      <c r="K407" s="112">
        <f t="shared" si="109"/>
        <v>0</v>
      </c>
    </row>
    <row r="408" spans="1:11" x14ac:dyDescent="0.2">
      <c r="A408" s="118" t="s">
        <v>254</v>
      </c>
      <c r="B408" s="114" t="s">
        <v>24</v>
      </c>
      <c r="C408" s="69">
        <f>(SUM(C409))</f>
        <v>3079.5673236445682</v>
      </c>
      <c r="D408" s="112">
        <f t="shared" ref="D408:G409" si="110">(D409)</f>
        <v>13272.280841462605</v>
      </c>
      <c r="E408" s="112">
        <f t="shared" si="110"/>
        <v>13272.280841462605</v>
      </c>
      <c r="F408" s="112">
        <f t="shared" si="110"/>
        <v>13272.280841462605</v>
      </c>
      <c r="G408" s="112">
        <f t="shared" si="110"/>
        <v>13272.280841462605</v>
      </c>
      <c r="H408" s="112">
        <f t="shared" ref="H408:K409" si="111">H409</f>
        <v>0</v>
      </c>
      <c r="I408" s="112">
        <f t="shared" si="111"/>
        <v>0</v>
      </c>
      <c r="J408" s="112">
        <f t="shared" si="111"/>
        <v>0</v>
      </c>
      <c r="K408" s="112">
        <f t="shared" si="111"/>
        <v>0</v>
      </c>
    </row>
    <row r="409" spans="1:11" x14ac:dyDescent="0.2">
      <c r="A409" s="118" t="s">
        <v>255</v>
      </c>
      <c r="B409" s="114" t="s">
        <v>198</v>
      </c>
      <c r="C409" s="112">
        <v>3079.5673236445682</v>
      </c>
      <c r="D409" s="112">
        <f t="shared" si="110"/>
        <v>13272.280841462605</v>
      </c>
      <c r="E409" s="112">
        <f t="shared" si="110"/>
        <v>13272.280841462605</v>
      </c>
      <c r="F409" s="112">
        <f t="shared" si="110"/>
        <v>13272.280841462605</v>
      </c>
      <c r="G409" s="112">
        <f t="shared" si="110"/>
        <v>13272.280841462605</v>
      </c>
      <c r="H409" s="112">
        <f t="shared" si="111"/>
        <v>0</v>
      </c>
      <c r="I409" s="112">
        <f t="shared" si="111"/>
        <v>0</v>
      </c>
      <c r="J409" s="112">
        <f t="shared" si="111"/>
        <v>0</v>
      </c>
      <c r="K409" s="112">
        <f t="shared" si="111"/>
        <v>0</v>
      </c>
    </row>
    <row r="410" spans="1:11" x14ac:dyDescent="0.2">
      <c r="A410" s="119" t="s">
        <v>256</v>
      </c>
      <c r="B410" s="116" t="s">
        <v>85</v>
      </c>
      <c r="C410" s="112">
        <v>3092.7068816776159</v>
      </c>
      <c r="D410" s="112">
        <v>13272.280841462605</v>
      </c>
      <c r="E410" s="112">
        <v>13272.280841462605</v>
      </c>
      <c r="F410" s="112">
        <v>13272.280841462605</v>
      </c>
      <c r="G410" s="112">
        <v>13272.280841462605</v>
      </c>
      <c r="H410" s="112">
        <v>0</v>
      </c>
      <c r="I410" s="112"/>
      <c r="J410" s="112"/>
      <c r="K410" s="112"/>
    </row>
    <row r="411" spans="1:11" x14ac:dyDescent="0.2">
      <c r="A411" s="118" t="s">
        <v>251</v>
      </c>
      <c r="B411" s="114" t="s">
        <v>32</v>
      </c>
      <c r="C411" s="112">
        <v>0</v>
      </c>
      <c r="D411" s="112">
        <f>(D412)</f>
        <v>2654.4561682925209</v>
      </c>
      <c r="E411" s="112">
        <f>(E412)</f>
        <v>2654.4561682925209</v>
      </c>
      <c r="F411" s="112">
        <f>(F412)</f>
        <v>2654.4561682925209</v>
      </c>
      <c r="G411" s="112">
        <f>(G412)</f>
        <v>2654.4561682925209</v>
      </c>
      <c r="H411" s="112">
        <f t="shared" ref="H411:K411" si="112">H412</f>
        <v>0</v>
      </c>
      <c r="I411" s="112">
        <f t="shared" si="112"/>
        <v>0</v>
      </c>
      <c r="J411" s="112">
        <f t="shared" si="112"/>
        <v>0</v>
      </c>
      <c r="K411" s="112">
        <f t="shared" si="112"/>
        <v>0</v>
      </c>
    </row>
    <row r="412" spans="1:11" x14ac:dyDescent="0.2">
      <c r="A412" s="118" t="s">
        <v>257</v>
      </c>
      <c r="B412" s="114" t="s">
        <v>93</v>
      </c>
      <c r="C412" s="112">
        <v>437.98526776826594</v>
      </c>
      <c r="D412" s="112">
        <f>(D413+D414)</f>
        <v>2654.4561682925209</v>
      </c>
      <c r="E412" s="112">
        <f>(E413+E414)</f>
        <v>2654.4561682925209</v>
      </c>
      <c r="F412" s="112">
        <f>(F413+F414)</f>
        <v>2654.4561682925209</v>
      </c>
      <c r="G412" s="112">
        <f>(G413+G414)</f>
        <v>2654.4561682925209</v>
      </c>
      <c r="H412" s="112">
        <f t="shared" ref="H412:K412" si="113">H413+H414</f>
        <v>0</v>
      </c>
      <c r="I412" s="112">
        <f t="shared" si="113"/>
        <v>0</v>
      </c>
      <c r="J412" s="112">
        <f t="shared" si="113"/>
        <v>0</v>
      </c>
      <c r="K412" s="112">
        <f t="shared" si="113"/>
        <v>0</v>
      </c>
    </row>
    <row r="413" spans="1:11" ht="24" x14ac:dyDescent="0.2">
      <c r="A413" s="119" t="s">
        <v>258</v>
      </c>
      <c r="B413" s="116" t="s">
        <v>259</v>
      </c>
      <c r="C413" s="112">
        <v>437.98526776826594</v>
      </c>
      <c r="D413" s="112">
        <v>2654.4561682925209</v>
      </c>
      <c r="E413" s="112">
        <v>2654.4561682925209</v>
      </c>
      <c r="F413" s="112">
        <v>2654.4561682925209</v>
      </c>
      <c r="G413" s="112">
        <v>2654.4561682925209</v>
      </c>
      <c r="H413" s="112">
        <v>0</v>
      </c>
      <c r="I413" s="112"/>
      <c r="J413" s="112"/>
      <c r="K413" s="112"/>
    </row>
    <row r="414" spans="1:11" x14ac:dyDescent="0.2">
      <c r="A414" s="119" t="s">
        <v>260</v>
      </c>
      <c r="B414" s="116" t="s">
        <v>148</v>
      </c>
      <c r="C414" s="112">
        <v>0</v>
      </c>
      <c r="D414" s="112">
        <v>0</v>
      </c>
      <c r="E414" s="112">
        <v>0</v>
      </c>
      <c r="F414" s="112">
        <v>0</v>
      </c>
      <c r="G414" s="112">
        <v>0</v>
      </c>
      <c r="H414" s="112"/>
      <c r="I414" s="112"/>
      <c r="J414" s="112"/>
      <c r="K414" s="112"/>
    </row>
    <row r="415" spans="1:11" ht="51" x14ac:dyDescent="0.2">
      <c r="A415" s="63" t="s">
        <v>261</v>
      </c>
      <c r="B415" s="64" t="s">
        <v>211</v>
      </c>
      <c r="C415" s="120">
        <f>(SUM(C417))</f>
        <v>2730.771783130931</v>
      </c>
      <c r="D415" s="120">
        <f>(SUM(D417))</f>
        <v>27871.78976707147</v>
      </c>
      <c r="E415" s="120">
        <f>(SUM(E417))</f>
        <v>27871.78976707147</v>
      </c>
      <c r="F415" s="120">
        <f>(SUM(F417))</f>
        <v>27871.78976707147</v>
      </c>
      <c r="G415" s="120">
        <f>(SUM(G417))</f>
        <v>27871.78976707147</v>
      </c>
      <c r="H415" s="120">
        <f>SUM(H417)</f>
        <v>0</v>
      </c>
      <c r="I415" s="120">
        <f>SUM(I417)</f>
        <v>0</v>
      </c>
      <c r="J415" s="120">
        <f>SUM(J417)</f>
        <v>0</v>
      </c>
      <c r="K415" s="120">
        <f>SUM(K417)</f>
        <v>0</v>
      </c>
    </row>
    <row r="416" spans="1:11" x14ac:dyDescent="0.2">
      <c r="A416" s="66" t="s">
        <v>237</v>
      </c>
      <c r="B416" s="64" t="s">
        <v>220</v>
      </c>
      <c r="C416" s="120">
        <v>0</v>
      </c>
      <c r="D416" s="120">
        <v>0</v>
      </c>
      <c r="E416" s="120">
        <v>0</v>
      </c>
      <c r="F416" s="120">
        <v>0</v>
      </c>
      <c r="G416" s="120">
        <v>0</v>
      </c>
      <c r="H416" s="120"/>
      <c r="I416" s="120"/>
      <c r="J416" s="120"/>
      <c r="K416" s="120"/>
    </row>
    <row r="417" spans="1:11" ht="25.5" x14ac:dyDescent="0.2">
      <c r="A417" s="67">
        <v>4</v>
      </c>
      <c r="B417" s="121" t="s">
        <v>25</v>
      </c>
      <c r="C417" s="69">
        <f>(SUM(C418))</f>
        <v>2730.771783130931</v>
      </c>
      <c r="D417" s="69">
        <f>(SUM(D418))</f>
        <v>27871.78976707147</v>
      </c>
      <c r="E417" s="69">
        <f>(SUM(E418))</f>
        <v>27871.78976707147</v>
      </c>
      <c r="F417" s="69">
        <f>(SUM(F418))</f>
        <v>27871.78976707147</v>
      </c>
      <c r="G417" s="69">
        <f>(SUM(G418))</f>
        <v>27871.78976707147</v>
      </c>
      <c r="H417" s="69">
        <f>SUM(H418)</f>
        <v>0</v>
      </c>
      <c r="I417" s="69">
        <f>SUM(I418)</f>
        <v>0</v>
      </c>
      <c r="J417" s="69">
        <f>SUM(J418)</f>
        <v>0</v>
      </c>
      <c r="K417" s="69">
        <f>SUM(K418)</f>
        <v>0</v>
      </c>
    </row>
    <row r="418" spans="1:11" ht="25.5" x14ac:dyDescent="0.2">
      <c r="A418" s="67">
        <v>42</v>
      </c>
      <c r="B418" s="121" t="s">
        <v>45</v>
      </c>
      <c r="C418" s="69">
        <f>(SUM(C419:C426))</f>
        <v>2730.771783130931</v>
      </c>
      <c r="D418" s="69">
        <f>(SUM(D419+D426))</f>
        <v>27871.78976707147</v>
      </c>
      <c r="E418" s="69">
        <f>(SUM(E419+E426))</f>
        <v>27871.78976707147</v>
      </c>
      <c r="F418" s="69">
        <f>(SUM(F419+F426))</f>
        <v>27871.78976707147</v>
      </c>
      <c r="G418" s="69">
        <f>(SUM(G419+G426))</f>
        <v>27871.78976707147</v>
      </c>
      <c r="H418" s="69">
        <f t="shared" ref="H418:J418" si="114">SUM(H419+H426)</f>
        <v>0</v>
      </c>
      <c r="I418" s="69">
        <f t="shared" si="114"/>
        <v>0</v>
      </c>
      <c r="J418" s="69">
        <f t="shared" si="114"/>
        <v>0</v>
      </c>
      <c r="K418" s="69">
        <f>SUM(K419+K426)</f>
        <v>0</v>
      </c>
    </row>
    <row r="419" spans="1:11" x14ac:dyDescent="0.2">
      <c r="A419" s="67">
        <v>422</v>
      </c>
      <c r="B419" s="121" t="s">
        <v>128</v>
      </c>
      <c r="C419" s="69">
        <v>0</v>
      </c>
      <c r="D419" s="69">
        <f>(SUM(D420:D425))</f>
        <v>19908.421262193908</v>
      </c>
      <c r="E419" s="69">
        <f>(SUM(E420:E425))</f>
        <v>19908.421262193908</v>
      </c>
      <c r="F419" s="69">
        <f>(SUM(F420:F425))</f>
        <v>19908.421262193908</v>
      </c>
      <c r="G419" s="69">
        <f>(SUM(G420:G425))</f>
        <v>19908.421262193908</v>
      </c>
      <c r="H419" s="69">
        <f t="shared" ref="H419:K419" si="115">SUM(H420:H425)</f>
        <v>0</v>
      </c>
      <c r="I419" s="69">
        <f t="shared" si="115"/>
        <v>0</v>
      </c>
      <c r="J419" s="69">
        <f t="shared" si="115"/>
        <v>0</v>
      </c>
      <c r="K419" s="69">
        <f t="shared" si="115"/>
        <v>0</v>
      </c>
    </row>
    <row r="420" spans="1:11" x14ac:dyDescent="0.2">
      <c r="A420" s="71">
        <v>4221</v>
      </c>
      <c r="B420" s="72" t="s">
        <v>129</v>
      </c>
      <c r="C420" s="73">
        <v>0</v>
      </c>
      <c r="D420" s="73">
        <v>3318.0702103656513</v>
      </c>
      <c r="E420" s="73">
        <v>3318.0702103656513</v>
      </c>
      <c r="F420" s="73">
        <v>3318.0702103656513</v>
      </c>
      <c r="G420" s="73">
        <v>3318.0702103656513</v>
      </c>
      <c r="H420" s="73"/>
      <c r="I420" s="73"/>
      <c r="J420" s="73"/>
      <c r="K420" s="73"/>
    </row>
    <row r="421" spans="1:11" x14ac:dyDescent="0.2">
      <c r="A421" s="71">
        <v>422</v>
      </c>
      <c r="B421" s="72" t="s">
        <v>262</v>
      </c>
      <c r="C421" s="73">
        <f>(D421+E421+F421+G421+H421+I421+J421+K421)</f>
        <v>0</v>
      </c>
      <c r="D421" s="73">
        <v>0</v>
      </c>
      <c r="E421" s="73">
        <v>0</v>
      </c>
      <c r="F421" s="73">
        <v>0</v>
      </c>
      <c r="G421" s="73">
        <v>0</v>
      </c>
      <c r="H421" s="73"/>
      <c r="I421" s="73"/>
      <c r="J421" s="73"/>
      <c r="K421" s="73"/>
    </row>
    <row r="422" spans="1:11" x14ac:dyDescent="0.2">
      <c r="A422" s="71">
        <v>4223</v>
      </c>
      <c r="B422" s="72" t="s">
        <v>263</v>
      </c>
      <c r="C422" s="73">
        <f>(D422+E422+F422+G422+H422+I422+J422+K422)</f>
        <v>0</v>
      </c>
      <c r="D422" s="73">
        <v>0</v>
      </c>
      <c r="E422" s="73">
        <v>0</v>
      </c>
      <c r="F422" s="73">
        <v>0</v>
      </c>
      <c r="G422" s="73">
        <v>0</v>
      </c>
      <c r="H422" s="73"/>
      <c r="I422" s="73"/>
      <c r="J422" s="73"/>
      <c r="K422" s="73"/>
    </row>
    <row r="423" spans="1:11" x14ac:dyDescent="0.2">
      <c r="A423" s="71">
        <v>4225</v>
      </c>
      <c r="B423" s="72" t="s">
        <v>264</v>
      </c>
      <c r="C423" s="73">
        <f>(D423+E423+F423+G423+H423+I423+J423+K423)</f>
        <v>0</v>
      </c>
      <c r="D423" s="73">
        <v>0</v>
      </c>
      <c r="E423" s="73">
        <v>0</v>
      </c>
      <c r="F423" s="73">
        <v>0</v>
      </c>
      <c r="G423" s="73">
        <v>0</v>
      </c>
      <c r="H423" s="73"/>
      <c r="I423" s="73"/>
      <c r="J423" s="73"/>
      <c r="K423" s="73"/>
    </row>
    <row r="424" spans="1:11" x14ac:dyDescent="0.2">
      <c r="A424" s="71">
        <v>4226</v>
      </c>
      <c r="B424" s="72" t="s">
        <v>245</v>
      </c>
      <c r="C424" s="73">
        <f>(D424+E424+F424+G424+H424+I424+J424+K424)</f>
        <v>0</v>
      </c>
      <c r="D424" s="73">
        <v>0</v>
      </c>
      <c r="E424" s="73">
        <v>0</v>
      </c>
      <c r="F424" s="73">
        <v>0</v>
      </c>
      <c r="G424" s="73">
        <v>0</v>
      </c>
      <c r="H424" s="73"/>
      <c r="I424" s="73"/>
      <c r="J424" s="73"/>
      <c r="K424" s="73"/>
    </row>
    <row r="425" spans="1:11" ht="25.5" x14ac:dyDescent="0.2">
      <c r="A425" s="71">
        <v>4227</v>
      </c>
      <c r="B425" s="72" t="s">
        <v>265</v>
      </c>
      <c r="C425" s="73">
        <v>0</v>
      </c>
      <c r="D425" s="73">
        <v>16590.351051828256</v>
      </c>
      <c r="E425" s="73">
        <v>16590.351051828256</v>
      </c>
      <c r="F425" s="73">
        <v>16590.351051828256</v>
      </c>
      <c r="G425" s="73">
        <v>16590.351051828256</v>
      </c>
      <c r="H425" s="73">
        <v>0</v>
      </c>
      <c r="I425" s="73"/>
      <c r="J425" s="73"/>
      <c r="K425" s="73"/>
    </row>
    <row r="426" spans="1:11" ht="25.5" x14ac:dyDescent="0.2">
      <c r="A426" s="67">
        <v>424</v>
      </c>
      <c r="B426" s="68" t="s">
        <v>266</v>
      </c>
      <c r="C426" s="69">
        <v>2730.771783130931</v>
      </c>
      <c r="D426" s="69">
        <f>(SUM(D427))</f>
        <v>7963.3685048775624</v>
      </c>
      <c r="E426" s="69">
        <f>(SUM(E427))</f>
        <v>7963.3685048775624</v>
      </c>
      <c r="F426" s="69">
        <f>(SUM(F427))</f>
        <v>7963.3685048775624</v>
      </c>
      <c r="G426" s="69">
        <f>(SUM(G427))</f>
        <v>7963.3685048775624</v>
      </c>
      <c r="H426" s="69">
        <f>SUM(H427)</f>
        <v>0</v>
      </c>
      <c r="I426" s="69">
        <f>SUM(I427)</f>
        <v>0</v>
      </c>
      <c r="J426" s="69">
        <f>SUM(J427)</f>
        <v>0</v>
      </c>
      <c r="K426" s="69">
        <f>SUM(K427)</f>
        <v>0</v>
      </c>
    </row>
    <row r="427" spans="1:11" x14ac:dyDescent="0.2">
      <c r="A427" s="71">
        <v>4241</v>
      </c>
      <c r="B427" s="72" t="s">
        <v>131</v>
      </c>
      <c r="C427" s="73">
        <v>2730.771783130931</v>
      </c>
      <c r="D427" s="73">
        <v>7963.3685048775624</v>
      </c>
      <c r="E427" s="73">
        <v>7963.3685048775624</v>
      </c>
      <c r="F427" s="73">
        <v>7963.3685048775624</v>
      </c>
      <c r="G427" s="73">
        <v>7963.3685048775624</v>
      </c>
      <c r="H427" s="73">
        <v>0</v>
      </c>
      <c r="I427" s="73">
        <v>0</v>
      </c>
      <c r="J427" s="73"/>
      <c r="K427" s="73"/>
    </row>
    <row r="428" spans="1:11" ht="51" x14ac:dyDescent="0.2">
      <c r="A428" s="63" t="s">
        <v>261</v>
      </c>
      <c r="B428" s="64" t="s">
        <v>211</v>
      </c>
      <c r="C428" s="87">
        <f>(SUM(C430))</f>
        <v>79.633685048775632</v>
      </c>
      <c r="D428" s="87">
        <f>(SUM(D430))</f>
        <v>2919.9017851217732</v>
      </c>
      <c r="E428" s="87">
        <f>(SUM(E430))</f>
        <v>2919.9017851217732</v>
      </c>
      <c r="F428" s="87">
        <f>(SUM(F430))</f>
        <v>2919.9017851217732</v>
      </c>
      <c r="G428" s="87">
        <f>(SUM(G430))</f>
        <v>2919.9017851217732</v>
      </c>
      <c r="H428" s="87">
        <f>SUM(H430)</f>
        <v>0</v>
      </c>
      <c r="I428" s="87">
        <f>SUM(I430)</f>
        <v>0</v>
      </c>
      <c r="J428" s="87">
        <f>SUM(J430)</f>
        <v>0</v>
      </c>
      <c r="K428" s="87">
        <f>SUM(K430)</f>
        <v>0</v>
      </c>
    </row>
    <row r="429" spans="1:11" x14ac:dyDescent="0.2">
      <c r="A429" s="66" t="s">
        <v>267</v>
      </c>
      <c r="B429" s="64" t="s">
        <v>231</v>
      </c>
      <c r="C429" s="120">
        <v>0</v>
      </c>
      <c r="D429" s="120">
        <v>0</v>
      </c>
      <c r="E429" s="120">
        <v>0</v>
      </c>
      <c r="F429" s="120">
        <v>0</v>
      </c>
      <c r="G429" s="120">
        <v>0</v>
      </c>
      <c r="H429" s="120"/>
      <c r="I429" s="120"/>
      <c r="J429" s="120"/>
      <c r="K429" s="120"/>
    </row>
    <row r="430" spans="1:11" ht="25.5" x14ac:dyDescent="0.2">
      <c r="A430" s="67">
        <v>4</v>
      </c>
      <c r="B430" s="121" t="s">
        <v>25</v>
      </c>
      <c r="C430" s="69">
        <f>(SUM(C431))</f>
        <v>79.633685048775632</v>
      </c>
      <c r="D430" s="69">
        <f>(SUM(D431))</f>
        <v>2919.9017851217732</v>
      </c>
      <c r="E430" s="69">
        <f>(SUM(E431))</f>
        <v>2919.9017851217732</v>
      </c>
      <c r="F430" s="69">
        <f>(SUM(F431))</f>
        <v>2919.9017851217732</v>
      </c>
      <c r="G430" s="69">
        <f>(SUM(G431))</f>
        <v>2919.9017851217732</v>
      </c>
      <c r="H430" s="69">
        <f t="shared" ref="H430:K430" si="116">SUM(H431)</f>
        <v>0</v>
      </c>
      <c r="I430" s="69">
        <f t="shared" si="116"/>
        <v>0</v>
      </c>
      <c r="J430" s="69">
        <f t="shared" si="116"/>
        <v>0</v>
      </c>
      <c r="K430" s="69">
        <f t="shared" si="116"/>
        <v>0</v>
      </c>
    </row>
    <row r="431" spans="1:11" ht="25.5" x14ac:dyDescent="0.2">
      <c r="A431" s="67">
        <v>42</v>
      </c>
      <c r="B431" s="121" t="s">
        <v>45</v>
      </c>
      <c r="C431" s="69">
        <f>(SUM(C432:C439))</f>
        <v>79.633685048775632</v>
      </c>
      <c r="D431" s="69">
        <f>(SUM(D432+D439))</f>
        <v>2919.9017851217732</v>
      </c>
      <c r="E431" s="69">
        <f>(SUM(E432+E439))</f>
        <v>2919.9017851217732</v>
      </c>
      <c r="F431" s="69">
        <f>(SUM(F432+F439))</f>
        <v>2919.9017851217732</v>
      </c>
      <c r="G431" s="69">
        <f>(SUM(G432+G439))</f>
        <v>2919.9017851217732</v>
      </c>
      <c r="H431" s="69">
        <f t="shared" ref="H431:J431" si="117">SUM(H432+H439)</f>
        <v>0</v>
      </c>
      <c r="I431" s="69">
        <f t="shared" si="117"/>
        <v>0</v>
      </c>
      <c r="J431" s="69">
        <f t="shared" si="117"/>
        <v>0</v>
      </c>
      <c r="K431" s="69">
        <f>SUM(K432+K439)</f>
        <v>0</v>
      </c>
    </row>
    <row r="432" spans="1:11" x14ac:dyDescent="0.2">
      <c r="A432" s="67">
        <v>422</v>
      </c>
      <c r="B432" s="121" t="s">
        <v>128</v>
      </c>
      <c r="C432" s="69">
        <v>0</v>
      </c>
      <c r="D432" s="69">
        <f>(SUM(D433:D438))</f>
        <v>2389.0105514632687</v>
      </c>
      <c r="E432" s="69">
        <f>(SUM(E433:E438))</f>
        <v>2389.0105514632687</v>
      </c>
      <c r="F432" s="69">
        <f>(SUM(F433:F438))</f>
        <v>2389.0105514632687</v>
      </c>
      <c r="G432" s="69">
        <f>(SUM(G433:G438))</f>
        <v>2389.0105514632687</v>
      </c>
      <c r="H432" s="69">
        <f t="shared" ref="H432:K432" si="118">SUM(H433:H438)</f>
        <v>0</v>
      </c>
      <c r="I432" s="69">
        <f t="shared" si="118"/>
        <v>0</v>
      </c>
      <c r="J432" s="69">
        <f t="shared" si="118"/>
        <v>0</v>
      </c>
      <c r="K432" s="69">
        <f t="shared" si="118"/>
        <v>0</v>
      </c>
    </row>
    <row r="433" spans="1:11" x14ac:dyDescent="0.2">
      <c r="A433" s="71">
        <v>4221</v>
      </c>
      <c r="B433" s="72" t="s">
        <v>129</v>
      </c>
      <c r="C433" s="73">
        <v>0</v>
      </c>
      <c r="D433" s="73">
        <v>1725.3965093901386</v>
      </c>
      <c r="E433" s="73">
        <v>1725.3965093901386</v>
      </c>
      <c r="F433" s="73">
        <v>1725.3965093901386</v>
      </c>
      <c r="G433" s="73">
        <v>1725.3965093901386</v>
      </c>
      <c r="H433" s="73"/>
      <c r="I433" s="73"/>
      <c r="J433" s="73"/>
      <c r="K433" s="73"/>
    </row>
    <row r="434" spans="1:11" x14ac:dyDescent="0.2">
      <c r="A434" s="71">
        <v>422</v>
      </c>
      <c r="B434" s="72" t="s">
        <v>262</v>
      </c>
      <c r="C434" s="73">
        <f>(D434+E434+F434+G434+H434+I434+J434+K434)</f>
        <v>0</v>
      </c>
      <c r="D434" s="73">
        <v>0</v>
      </c>
      <c r="E434" s="73">
        <v>0</v>
      </c>
      <c r="F434" s="73">
        <v>0</v>
      </c>
      <c r="G434" s="73">
        <v>0</v>
      </c>
      <c r="H434" s="73"/>
      <c r="I434" s="73"/>
      <c r="J434" s="73"/>
      <c r="K434" s="73"/>
    </row>
    <row r="435" spans="1:11" x14ac:dyDescent="0.2">
      <c r="A435" s="71">
        <v>4223</v>
      </c>
      <c r="B435" s="72" t="s">
        <v>263</v>
      </c>
      <c r="C435" s="73">
        <f>(D435+E435+F435+G435+H435+I435+J435+K435)</f>
        <v>0</v>
      </c>
      <c r="D435" s="73">
        <v>0</v>
      </c>
      <c r="E435" s="73">
        <v>0</v>
      </c>
      <c r="F435" s="73">
        <v>0</v>
      </c>
      <c r="G435" s="73">
        <v>0</v>
      </c>
      <c r="H435" s="73"/>
      <c r="I435" s="73"/>
      <c r="J435" s="73"/>
      <c r="K435" s="73"/>
    </row>
    <row r="436" spans="1:11" x14ac:dyDescent="0.2">
      <c r="A436" s="71">
        <v>4225</v>
      </c>
      <c r="B436" s="72" t="s">
        <v>264</v>
      </c>
      <c r="C436" s="73">
        <f>(D436+E436+F436+G436+H436+I436+J436+K436)</f>
        <v>0</v>
      </c>
      <c r="D436" s="73">
        <v>0</v>
      </c>
      <c r="E436" s="73">
        <v>0</v>
      </c>
      <c r="F436" s="73">
        <v>0</v>
      </c>
      <c r="G436" s="73">
        <v>0</v>
      </c>
      <c r="H436" s="73"/>
      <c r="I436" s="73"/>
      <c r="J436" s="73"/>
      <c r="K436" s="73"/>
    </row>
    <row r="437" spans="1:11" x14ac:dyDescent="0.2">
      <c r="A437" s="71">
        <v>4226</v>
      </c>
      <c r="B437" s="72" t="s">
        <v>245</v>
      </c>
      <c r="C437" s="73">
        <f>(D437+E437+F437+G437+H437+I437+J437+K437)</f>
        <v>0</v>
      </c>
      <c r="D437" s="73">
        <v>0</v>
      </c>
      <c r="E437" s="73">
        <v>0</v>
      </c>
      <c r="F437" s="73">
        <v>0</v>
      </c>
      <c r="G437" s="73">
        <v>0</v>
      </c>
      <c r="H437" s="73"/>
      <c r="I437" s="73"/>
      <c r="J437" s="73"/>
      <c r="K437" s="73"/>
    </row>
    <row r="438" spans="1:11" ht="25.5" x14ac:dyDescent="0.2">
      <c r="A438" s="71">
        <v>4227</v>
      </c>
      <c r="B438" s="72" t="s">
        <v>265</v>
      </c>
      <c r="C438" s="73">
        <v>0</v>
      </c>
      <c r="D438" s="73">
        <v>663.61404207313024</v>
      </c>
      <c r="E438" s="73">
        <v>663.61404207313024</v>
      </c>
      <c r="F438" s="73">
        <v>663.61404207313024</v>
      </c>
      <c r="G438" s="73">
        <v>663.61404207313024</v>
      </c>
      <c r="H438" s="73">
        <v>0</v>
      </c>
      <c r="I438" s="73"/>
      <c r="J438" s="73"/>
      <c r="K438" s="73"/>
    </row>
    <row r="439" spans="1:11" ht="25.5" x14ac:dyDescent="0.2">
      <c r="A439" s="67">
        <v>424</v>
      </c>
      <c r="B439" s="68" t="s">
        <v>266</v>
      </c>
      <c r="C439" s="69">
        <v>79.633685048775632</v>
      </c>
      <c r="D439" s="69">
        <f>(SUM(D440))</f>
        <v>530.89123365850423</v>
      </c>
      <c r="E439" s="69">
        <f>(SUM(E440))</f>
        <v>530.89123365850423</v>
      </c>
      <c r="F439" s="69">
        <f>(SUM(F440))</f>
        <v>530.89123365850423</v>
      </c>
      <c r="G439" s="69">
        <f>(SUM(G440))</f>
        <v>530.89123365850423</v>
      </c>
      <c r="H439" s="69">
        <f>SUM(H440)</f>
        <v>0</v>
      </c>
      <c r="I439" s="69">
        <f>SUM(I440)</f>
        <v>0</v>
      </c>
      <c r="J439" s="69">
        <f>SUM(J440)</f>
        <v>0</v>
      </c>
      <c r="K439" s="69">
        <f>SUM(K440)</f>
        <v>0</v>
      </c>
    </row>
    <row r="440" spans="1:11" x14ac:dyDescent="0.2">
      <c r="A440" s="71">
        <v>4241</v>
      </c>
      <c r="B440" s="72" t="s">
        <v>131</v>
      </c>
      <c r="C440" s="73">
        <v>79.633685048775632</v>
      </c>
      <c r="D440" s="73">
        <v>530.89123365850423</v>
      </c>
      <c r="E440" s="73">
        <v>530.89123365850423</v>
      </c>
      <c r="F440" s="73">
        <v>530.89123365850423</v>
      </c>
      <c r="G440" s="73">
        <v>530.89123365850423</v>
      </c>
      <c r="H440" s="73">
        <v>0</v>
      </c>
      <c r="I440" s="73">
        <v>0</v>
      </c>
      <c r="J440" s="73"/>
      <c r="K440" s="73"/>
    </row>
    <row r="441" spans="1:11" ht="51" x14ac:dyDescent="0.2">
      <c r="A441" s="63" t="s">
        <v>261</v>
      </c>
      <c r="B441" s="64" t="s">
        <v>211</v>
      </c>
      <c r="C441" s="87">
        <f>(SUM(C443))</f>
        <v>212.35649346340168</v>
      </c>
      <c r="D441" s="87">
        <f>(SUM(D443))</f>
        <v>1061.7824673170085</v>
      </c>
      <c r="E441" s="87">
        <f>(SUM(E443))</f>
        <v>1061.7824673170085</v>
      </c>
      <c r="F441" s="87">
        <f>(SUM(F443))</f>
        <v>1061.7824673170085</v>
      </c>
      <c r="G441" s="87">
        <f>(SUM(G443))</f>
        <v>1061.7824673170085</v>
      </c>
      <c r="H441" s="87">
        <f>SUM(H443)</f>
        <v>0</v>
      </c>
      <c r="I441" s="87">
        <f>SUM(I443)</f>
        <v>0</v>
      </c>
      <c r="J441" s="87">
        <f>SUM(J443)</f>
        <v>0</v>
      </c>
      <c r="K441" s="87">
        <f>SUM(K443)</f>
        <v>0</v>
      </c>
    </row>
    <row r="442" spans="1:11" x14ac:dyDescent="0.2">
      <c r="A442" s="66" t="s">
        <v>268</v>
      </c>
      <c r="B442" s="64" t="s">
        <v>235</v>
      </c>
      <c r="C442" s="120">
        <v>0</v>
      </c>
      <c r="D442" s="120">
        <v>0</v>
      </c>
      <c r="E442" s="120">
        <v>0</v>
      </c>
      <c r="F442" s="120">
        <v>0</v>
      </c>
      <c r="G442" s="120">
        <v>0</v>
      </c>
      <c r="H442" s="120"/>
      <c r="I442" s="120"/>
      <c r="J442" s="120"/>
      <c r="K442" s="120"/>
    </row>
    <row r="443" spans="1:11" ht="25.5" x14ac:dyDescent="0.2">
      <c r="A443" s="67">
        <v>4</v>
      </c>
      <c r="B443" s="121" t="s">
        <v>25</v>
      </c>
      <c r="C443" s="69">
        <f>(SUM(C444))</f>
        <v>212.35649346340168</v>
      </c>
      <c r="D443" s="69">
        <f>(SUM(D444))</f>
        <v>1061.7824673170085</v>
      </c>
      <c r="E443" s="69">
        <f>(SUM(E444))</f>
        <v>1061.7824673170085</v>
      </c>
      <c r="F443" s="69">
        <f>(SUM(F444))</f>
        <v>1061.7824673170085</v>
      </c>
      <c r="G443" s="69">
        <f>(SUM(G444))</f>
        <v>1061.7824673170085</v>
      </c>
      <c r="H443" s="69">
        <f t="shared" ref="H443:K443" si="119">SUM(H444)</f>
        <v>0</v>
      </c>
      <c r="I443" s="69">
        <f t="shared" si="119"/>
        <v>0</v>
      </c>
      <c r="J443" s="69">
        <f t="shared" si="119"/>
        <v>0</v>
      </c>
      <c r="K443" s="69">
        <f t="shared" si="119"/>
        <v>0</v>
      </c>
    </row>
    <row r="444" spans="1:11" ht="25.5" x14ac:dyDescent="0.2">
      <c r="A444" s="67">
        <v>42</v>
      </c>
      <c r="B444" s="121" t="s">
        <v>45</v>
      </c>
      <c r="C444" s="69">
        <f>(SUM(C445:C452))</f>
        <v>212.35649346340168</v>
      </c>
      <c r="D444" s="69">
        <f>(SUM(D445+D452))</f>
        <v>1061.7824673170085</v>
      </c>
      <c r="E444" s="69">
        <f>(SUM(E445+E452))</f>
        <v>1061.7824673170085</v>
      </c>
      <c r="F444" s="69">
        <f>(SUM(F445+F452))</f>
        <v>1061.7824673170085</v>
      </c>
      <c r="G444" s="69">
        <f>(SUM(G445+G452))</f>
        <v>1061.7824673170085</v>
      </c>
      <c r="H444" s="69">
        <f t="shared" ref="H444:J444" si="120">SUM(H445+H452)</f>
        <v>0</v>
      </c>
      <c r="I444" s="69">
        <f t="shared" si="120"/>
        <v>0</v>
      </c>
      <c r="J444" s="69">
        <f t="shared" si="120"/>
        <v>0</v>
      </c>
      <c r="K444" s="69">
        <f>SUM(K445+K452)</f>
        <v>0</v>
      </c>
    </row>
    <row r="445" spans="1:11" x14ac:dyDescent="0.2">
      <c r="A445" s="67">
        <v>422</v>
      </c>
      <c r="B445" s="121" t="s">
        <v>128</v>
      </c>
      <c r="C445" s="69">
        <v>0</v>
      </c>
      <c r="D445" s="69">
        <f>(SUM(D446:D451))</f>
        <v>0</v>
      </c>
      <c r="E445" s="69">
        <f>(SUM(E446:E451))</f>
        <v>0</v>
      </c>
      <c r="F445" s="69">
        <f>(SUM(F446:F451))</f>
        <v>0</v>
      </c>
      <c r="G445" s="69">
        <f>(SUM(G446:G451))</f>
        <v>0</v>
      </c>
      <c r="H445" s="69">
        <f t="shared" ref="H445:K445" si="121">SUM(H446:H451)</f>
        <v>0</v>
      </c>
      <c r="I445" s="69">
        <f t="shared" si="121"/>
        <v>0</v>
      </c>
      <c r="J445" s="69">
        <f t="shared" si="121"/>
        <v>0</v>
      </c>
      <c r="K445" s="69">
        <f t="shared" si="121"/>
        <v>0</v>
      </c>
    </row>
    <row r="446" spans="1:11" x14ac:dyDescent="0.2">
      <c r="A446" s="71">
        <v>4221</v>
      </c>
      <c r="B446" s="72" t="s">
        <v>129</v>
      </c>
      <c r="C446" s="73">
        <v>0</v>
      </c>
      <c r="D446" s="73">
        <v>0</v>
      </c>
      <c r="E446" s="73">
        <v>0</v>
      </c>
      <c r="F446" s="73">
        <v>0</v>
      </c>
      <c r="G446" s="73">
        <v>0</v>
      </c>
      <c r="H446" s="73"/>
      <c r="I446" s="73"/>
      <c r="J446" s="73"/>
      <c r="K446" s="73"/>
    </row>
    <row r="447" spans="1:11" x14ac:dyDescent="0.2">
      <c r="A447" s="71">
        <v>422</v>
      </c>
      <c r="B447" s="72" t="s">
        <v>262</v>
      </c>
      <c r="C447" s="73">
        <f>(D447+E447+F447+G447+H447+I447+J447+K447)</f>
        <v>0</v>
      </c>
      <c r="D447" s="73">
        <v>0</v>
      </c>
      <c r="E447" s="73">
        <v>0</v>
      </c>
      <c r="F447" s="73">
        <v>0</v>
      </c>
      <c r="G447" s="73">
        <v>0</v>
      </c>
      <c r="H447" s="73"/>
      <c r="I447" s="73"/>
      <c r="J447" s="73"/>
      <c r="K447" s="73"/>
    </row>
    <row r="448" spans="1:11" x14ac:dyDescent="0.2">
      <c r="A448" s="71">
        <v>4223</v>
      </c>
      <c r="B448" s="72" t="s">
        <v>263</v>
      </c>
      <c r="C448" s="73">
        <f>(D448+E448+F448+G448+H448+I448+J448+K448)</f>
        <v>0</v>
      </c>
      <c r="D448" s="73">
        <v>0</v>
      </c>
      <c r="E448" s="73">
        <v>0</v>
      </c>
      <c r="F448" s="73">
        <v>0</v>
      </c>
      <c r="G448" s="73">
        <v>0</v>
      </c>
      <c r="H448" s="73"/>
      <c r="I448" s="73"/>
      <c r="J448" s="73"/>
      <c r="K448" s="73"/>
    </row>
    <row r="449" spans="1:11" x14ac:dyDescent="0.2">
      <c r="A449" s="71">
        <v>4225</v>
      </c>
      <c r="B449" s="72" t="s">
        <v>264</v>
      </c>
      <c r="C449" s="73">
        <f>(D449+E449+F449+G449+H449+I449+J449+K449)</f>
        <v>0</v>
      </c>
      <c r="D449" s="73">
        <v>0</v>
      </c>
      <c r="E449" s="73">
        <v>0</v>
      </c>
      <c r="F449" s="73">
        <v>0</v>
      </c>
      <c r="G449" s="73">
        <v>0</v>
      </c>
      <c r="H449" s="73"/>
      <c r="I449" s="73"/>
      <c r="J449" s="73"/>
      <c r="K449" s="73"/>
    </row>
    <row r="450" spans="1:11" x14ac:dyDescent="0.2">
      <c r="A450" s="71">
        <v>4226</v>
      </c>
      <c r="B450" s="72" t="s">
        <v>245</v>
      </c>
      <c r="C450" s="73">
        <f>(D450+E450+F450+G450+H450+I450+J450+K450)</f>
        <v>0</v>
      </c>
      <c r="D450" s="73">
        <v>0</v>
      </c>
      <c r="E450" s="73">
        <v>0</v>
      </c>
      <c r="F450" s="73">
        <v>0</v>
      </c>
      <c r="G450" s="73">
        <v>0</v>
      </c>
      <c r="H450" s="73"/>
      <c r="I450" s="73"/>
      <c r="J450" s="73"/>
      <c r="K450" s="73"/>
    </row>
    <row r="451" spans="1:11" ht="25.5" x14ac:dyDescent="0.2">
      <c r="A451" s="71">
        <v>4227</v>
      </c>
      <c r="B451" s="72" t="s">
        <v>265</v>
      </c>
      <c r="C451" s="73">
        <v>0</v>
      </c>
      <c r="D451" s="73">
        <v>0</v>
      </c>
      <c r="E451" s="73">
        <v>0</v>
      </c>
      <c r="F451" s="73">
        <v>0</v>
      </c>
      <c r="G451" s="73">
        <v>0</v>
      </c>
      <c r="H451" s="73">
        <v>0</v>
      </c>
      <c r="I451" s="73"/>
      <c r="J451" s="73"/>
      <c r="K451" s="73"/>
    </row>
    <row r="452" spans="1:11" ht="25.5" x14ac:dyDescent="0.2">
      <c r="A452" s="67">
        <v>424</v>
      </c>
      <c r="B452" s="68" t="s">
        <v>266</v>
      </c>
      <c r="C452" s="69">
        <v>212.35649346340168</v>
      </c>
      <c r="D452" s="69">
        <f>(SUM(D453))</f>
        <v>1061.7824673170085</v>
      </c>
      <c r="E452" s="69">
        <f>(SUM(E453))</f>
        <v>1061.7824673170085</v>
      </c>
      <c r="F452" s="69">
        <f>(SUM(F453))</f>
        <v>1061.7824673170085</v>
      </c>
      <c r="G452" s="69">
        <f>(SUM(G453))</f>
        <v>1061.7824673170085</v>
      </c>
      <c r="H452" s="69">
        <f>SUM(H453)</f>
        <v>0</v>
      </c>
      <c r="I452" s="69">
        <f>SUM(I453)</f>
        <v>0</v>
      </c>
      <c r="J452" s="69">
        <f>SUM(J453)</f>
        <v>0</v>
      </c>
      <c r="K452" s="69">
        <f>SUM(K453)</f>
        <v>0</v>
      </c>
    </row>
    <row r="453" spans="1:11" x14ac:dyDescent="0.2">
      <c r="A453" s="71">
        <v>4241</v>
      </c>
      <c r="B453" s="72" t="s">
        <v>131</v>
      </c>
      <c r="C453" s="73">
        <v>212.35649346340168</v>
      </c>
      <c r="D453" s="73">
        <v>1061.7824673170085</v>
      </c>
      <c r="E453" s="73">
        <v>1061.7824673170085</v>
      </c>
      <c r="F453" s="73">
        <v>1061.7824673170085</v>
      </c>
      <c r="G453" s="73">
        <v>1061.7824673170085</v>
      </c>
      <c r="H453" s="73">
        <v>0</v>
      </c>
      <c r="I453" s="73">
        <v>0</v>
      </c>
      <c r="J453" s="73"/>
      <c r="K453" s="73"/>
    </row>
    <row r="454" spans="1:11" ht="51" x14ac:dyDescent="0.2">
      <c r="A454" s="63" t="s">
        <v>269</v>
      </c>
      <c r="B454" s="122" t="s">
        <v>214</v>
      </c>
      <c r="C454" s="65">
        <v>0</v>
      </c>
      <c r="D454" s="65">
        <f>(D456)</f>
        <v>153573.56161656379</v>
      </c>
      <c r="E454" s="65">
        <f>(E456)</f>
        <v>66361.404207313026</v>
      </c>
      <c r="F454" s="65">
        <f>(F456)</f>
        <v>66361.404207313026</v>
      </c>
      <c r="G454" s="65">
        <f>(G456)</f>
        <v>66361.404207313026</v>
      </c>
      <c r="H454" s="65">
        <v>0</v>
      </c>
      <c r="I454" s="65">
        <f>I456</f>
        <v>0</v>
      </c>
      <c r="J454" s="65">
        <f>J456</f>
        <v>0</v>
      </c>
      <c r="K454" s="65">
        <f>K456</f>
        <v>0</v>
      </c>
    </row>
    <row r="455" spans="1:11" x14ac:dyDescent="0.2">
      <c r="A455" s="66" t="s">
        <v>237</v>
      </c>
      <c r="B455" s="122" t="s">
        <v>220</v>
      </c>
      <c r="C455" s="65">
        <v>0</v>
      </c>
      <c r="D455" s="65">
        <v>0</v>
      </c>
      <c r="E455" s="65">
        <v>0</v>
      </c>
      <c r="F455" s="65">
        <v>0</v>
      </c>
      <c r="G455" s="65">
        <v>0</v>
      </c>
      <c r="H455" s="65"/>
      <c r="I455" s="65"/>
      <c r="J455" s="65"/>
      <c r="K455" s="65"/>
    </row>
    <row r="456" spans="1:11" ht="24" x14ac:dyDescent="0.2">
      <c r="A456" s="110" t="s">
        <v>177</v>
      </c>
      <c r="B456" s="111" t="s">
        <v>25</v>
      </c>
      <c r="C456" s="112">
        <v>0</v>
      </c>
      <c r="D456" s="112">
        <f t="shared" ref="D456:G458" si="122">(D457)</f>
        <v>153573.56161656379</v>
      </c>
      <c r="E456" s="112">
        <f t="shared" si="122"/>
        <v>66361.404207313026</v>
      </c>
      <c r="F456" s="112">
        <f t="shared" si="122"/>
        <v>66361.404207313026</v>
      </c>
      <c r="G456" s="112">
        <f t="shared" si="122"/>
        <v>66361.404207313026</v>
      </c>
      <c r="H456" s="112">
        <f t="shared" ref="H456:K458" si="123">H457</f>
        <v>0</v>
      </c>
      <c r="I456" s="112">
        <f t="shared" si="123"/>
        <v>0</v>
      </c>
      <c r="J456" s="112">
        <f t="shared" si="123"/>
        <v>0</v>
      </c>
      <c r="K456" s="112">
        <f t="shared" si="123"/>
        <v>0</v>
      </c>
    </row>
    <row r="457" spans="1:11" ht="24" x14ac:dyDescent="0.2">
      <c r="A457" s="113" t="s">
        <v>178</v>
      </c>
      <c r="B457" s="114" t="s">
        <v>179</v>
      </c>
      <c r="C457" s="112">
        <v>0</v>
      </c>
      <c r="D457" s="112">
        <f t="shared" si="122"/>
        <v>153573.56161656379</v>
      </c>
      <c r="E457" s="112">
        <f t="shared" si="122"/>
        <v>66361.404207313026</v>
      </c>
      <c r="F457" s="112">
        <f t="shared" si="122"/>
        <v>66361.404207313026</v>
      </c>
      <c r="G457" s="112">
        <f t="shared" si="122"/>
        <v>66361.404207313026</v>
      </c>
      <c r="H457" s="112">
        <f t="shared" si="123"/>
        <v>0</v>
      </c>
      <c r="I457" s="112">
        <f t="shared" si="123"/>
        <v>0</v>
      </c>
      <c r="J457" s="112">
        <f t="shared" si="123"/>
        <v>0</v>
      </c>
      <c r="K457" s="112">
        <f t="shared" si="123"/>
        <v>0</v>
      </c>
    </row>
    <row r="458" spans="1:11" ht="24" x14ac:dyDescent="0.2">
      <c r="A458" s="113" t="s">
        <v>180</v>
      </c>
      <c r="B458" s="114" t="s">
        <v>181</v>
      </c>
      <c r="C458" s="112">
        <v>0</v>
      </c>
      <c r="D458" s="112">
        <f t="shared" si="122"/>
        <v>153573.56161656379</v>
      </c>
      <c r="E458" s="112">
        <f t="shared" si="122"/>
        <v>66361.404207313026</v>
      </c>
      <c r="F458" s="112">
        <f t="shared" si="122"/>
        <v>66361.404207313026</v>
      </c>
      <c r="G458" s="112">
        <f t="shared" si="122"/>
        <v>66361.404207313026</v>
      </c>
      <c r="H458" s="112">
        <f t="shared" si="123"/>
        <v>0</v>
      </c>
      <c r="I458" s="112">
        <f t="shared" si="123"/>
        <v>0</v>
      </c>
      <c r="J458" s="112">
        <f t="shared" si="123"/>
        <v>0</v>
      </c>
      <c r="K458" s="112">
        <f t="shared" si="123"/>
        <v>0</v>
      </c>
    </row>
    <row r="459" spans="1:11" ht="24" x14ac:dyDescent="0.2">
      <c r="A459" s="115" t="s">
        <v>270</v>
      </c>
      <c r="B459" s="116" t="s">
        <v>181</v>
      </c>
      <c r="C459" s="112">
        <v>0</v>
      </c>
      <c r="D459" s="112">
        <v>153573.56161656379</v>
      </c>
      <c r="E459" s="112">
        <v>66361.404207313026</v>
      </c>
      <c r="F459" s="112">
        <v>66361.404207313026</v>
      </c>
      <c r="G459" s="112">
        <v>66361.404207313026</v>
      </c>
      <c r="H459" s="112">
        <v>0</v>
      </c>
      <c r="I459" s="112"/>
      <c r="J459" s="112"/>
      <c r="K459" s="112"/>
    </row>
    <row r="460" spans="1:11" ht="51" x14ac:dyDescent="0.2">
      <c r="A460" s="63" t="s">
        <v>269</v>
      </c>
      <c r="B460" s="122" t="s">
        <v>214</v>
      </c>
      <c r="C460" s="65">
        <v>0</v>
      </c>
      <c r="D460" s="65">
        <f>(D462)</f>
        <v>398.16842524387812</v>
      </c>
      <c r="E460" s="65">
        <f>(E462)</f>
        <v>398.16842524387812</v>
      </c>
      <c r="F460" s="65">
        <f>(F462)</f>
        <v>398.16842524387812</v>
      </c>
      <c r="G460" s="65">
        <f>(G462)</f>
        <v>398.16842524387812</v>
      </c>
      <c r="H460" s="65">
        <v>0</v>
      </c>
      <c r="I460" s="65">
        <f>I462</f>
        <v>0</v>
      </c>
      <c r="J460" s="65">
        <f>J462</f>
        <v>0</v>
      </c>
      <c r="K460" s="65">
        <f>K462</f>
        <v>0</v>
      </c>
    </row>
    <row r="461" spans="1:11" ht="22.5" x14ac:dyDescent="0.2">
      <c r="A461" s="66" t="s">
        <v>230</v>
      </c>
      <c r="B461" s="122" t="s">
        <v>231</v>
      </c>
      <c r="C461" s="65">
        <v>0</v>
      </c>
      <c r="D461" s="65">
        <v>0</v>
      </c>
      <c r="E461" s="65">
        <v>0</v>
      </c>
      <c r="F461" s="65">
        <v>0</v>
      </c>
      <c r="G461" s="65">
        <v>0</v>
      </c>
      <c r="H461" s="65"/>
      <c r="I461" s="65"/>
      <c r="J461" s="65"/>
      <c r="K461" s="65"/>
    </row>
    <row r="462" spans="1:11" ht="24" x14ac:dyDescent="0.2">
      <c r="A462" s="110" t="s">
        <v>177</v>
      </c>
      <c r="B462" s="111" t="s">
        <v>25</v>
      </c>
      <c r="C462" s="112">
        <v>0</v>
      </c>
      <c r="D462" s="112">
        <f t="shared" ref="D462:G464" si="124">(D463)</f>
        <v>398.16842524387812</v>
      </c>
      <c r="E462" s="112">
        <f t="shared" si="124"/>
        <v>398.16842524387812</v>
      </c>
      <c r="F462" s="112">
        <f t="shared" si="124"/>
        <v>398.16842524387812</v>
      </c>
      <c r="G462" s="112">
        <f t="shared" si="124"/>
        <v>398.16842524387812</v>
      </c>
      <c r="H462" s="112">
        <f t="shared" ref="H462:K464" si="125">H463</f>
        <v>0</v>
      </c>
      <c r="I462" s="112">
        <f t="shared" si="125"/>
        <v>0</v>
      </c>
      <c r="J462" s="112">
        <f t="shared" si="125"/>
        <v>0</v>
      </c>
      <c r="K462" s="112">
        <f t="shared" si="125"/>
        <v>0</v>
      </c>
    </row>
    <row r="463" spans="1:11" ht="24" x14ac:dyDescent="0.2">
      <c r="A463" s="113" t="s">
        <v>178</v>
      </c>
      <c r="B463" s="114" t="s">
        <v>179</v>
      </c>
      <c r="C463" s="112">
        <v>0</v>
      </c>
      <c r="D463" s="112">
        <f t="shared" si="124"/>
        <v>398.16842524387812</v>
      </c>
      <c r="E463" s="112">
        <f t="shared" si="124"/>
        <v>398.16842524387812</v>
      </c>
      <c r="F463" s="112">
        <f t="shared" si="124"/>
        <v>398.16842524387812</v>
      </c>
      <c r="G463" s="112">
        <f t="shared" si="124"/>
        <v>398.16842524387812</v>
      </c>
      <c r="H463" s="112">
        <f t="shared" si="125"/>
        <v>0</v>
      </c>
      <c r="I463" s="112">
        <f t="shared" si="125"/>
        <v>0</v>
      </c>
      <c r="J463" s="112">
        <f t="shared" si="125"/>
        <v>0</v>
      </c>
      <c r="K463" s="112">
        <f t="shared" si="125"/>
        <v>0</v>
      </c>
    </row>
    <row r="464" spans="1:11" ht="24" x14ac:dyDescent="0.2">
      <c r="A464" s="113" t="s">
        <v>180</v>
      </c>
      <c r="B464" s="114" t="s">
        <v>181</v>
      </c>
      <c r="C464" s="112">
        <v>0</v>
      </c>
      <c r="D464" s="112">
        <f t="shared" si="124"/>
        <v>398.16842524387812</v>
      </c>
      <c r="E464" s="112">
        <f t="shared" si="124"/>
        <v>398.16842524387812</v>
      </c>
      <c r="F464" s="112">
        <f t="shared" si="124"/>
        <v>398.16842524387812</v>
      </c>
      <c r="G464" s="112">
        <f t="shared" si="124"/>
        <v>398.16842524387812</v>
      </c>
      <c r="H464" s="112">
        <f t="shared" si="125"/>
        <v>0</v>
      </c>
      <c r="I464" s="112">
        <f t="shared" si="125"/>
        <v>0</v>
      </c>
      <c r="J464" s="112">
        <f t="shared" si="125"/>
        <v>0</v>
      </c>
      <c r="K464" s="112">
        <f t="shared" si="125"/>
        <v>0</v>
      </c>
    </row>
    <row r="465" spans="1:11" ht="24" x14ac:dyDescent="0.2">
      <c r="A465" s="115" t="s">
        <v>270</v>
      </c>
      <c r="B465" s="116" t="s">
        <v>181</v>
      </c>
      <c r="C465" s="112">
        <v>0</v>
      </c>
      <c r="D465" s="112">
        <v>398.16842524387812</v>
      </c>
      <c r="E465" s="112">
        <v>398.16842524387812</v>
      </c>
      <c r="F465" s="112">
        <v>398.16842524387812</v>
      </c>
      <c r="G465" s="112">
        <v>398.16842524387812</v>
      </c>
      <c r="H465" s="112">
        <v>0</v>
      </c>
      <c r="I465" s="112"/>
      <c r="J465" s="112"/>
      <c r="K465" s="112"/>
    </row>
    <row r="466" spans="1:11" ht="51" x14ac:dyDescent="0.2">
      <c r="A466" s="124" t="s">
        <v>271</v>
      </c>
      <c r="B466" s="125" t="s">
        <v>272</v>
      </c>
      <c r="C466" s="102">
        <f>(SUM(C468))</f>
        <v>1008.8260667595725</v>
      </c>
      <c r="D466" s="102">
        <f>(SUM(D468))</f>
        <v>530.89123365850423</v>
      </c>
      <c r="E466" s="102">
        <f>(SUM(E468))</f>
        <v>530.89123365850423</v>
      </c>
      <c r="F466" s="102">
        <f>(SUM(F468))</f>
        <v>530.89123365850423</v>
      </c>
      <c r="G466" s="102">
        <f>(SUM(G468))</f>
        <v>530.89123365850423</v>
      </c>
      <c r="H466" s="102">
        <f t="shared" ref="H466:K466" si="126">SUM(H468)</f>
        <v>0</v>
      </c>
      <c r="I466" s="102">
        <f t="shared" si="126"/>
        <v>0</v>
      </c>
      <c r="J466" s="102">
        <f t="shared" si="126"/>
        <v>0</v>
      </c>
      <c r="K466" s="102">
        <f t="shared" si="126"/>
        <v>0</v>
      </c>
    </row>
    <row r="467" spans="1:11" x14ac:dyDescent="0.2">
      <c r="A467" s="126" t="s">
        <v>267</v>
      </c>
      <c r="B467" s="127" t="s">
        <v>231</v>
      </c>
      <c r="C467" s="128">
        <v>0</v>
      </c>
      <c r="D467" s="128">
        <v>0</v>
      </c>
      <c r="E467" s="128">
        <v>0</v>
      </c>
      <c r="F467" s="128">
        <v>0</v>
      </c>
      <c r="G467" s="128">
        <v>0</v>
      </c>
      <c r="H467" s="128"/>
      <c r="I467" s="128"/>
      <c r="J467" s="128"/>
      <c r="K467" s="128"/>
    </row>
    <row r="468" spans="1:11" x14ac:dyDescent="0.2">
      <c r="A468" s="79">
        <v>3</v>
      </c>
      <c r="B468" s="80" t="s">
        <v>23</v>
      </c>
      <c r="C468" s="69">
        <f>(SUM(C469))</f>
        <v>1008.8260667595725</v>
      </c>
      <c r="D468" s="81">
        <f>(SUM(D469))</f>
        <v>530.89123365850423</v>
      </c>
      <c r="E468" s="81">
        <f>(SUM(E469))</f>
        <v>530.89123365850423</v>
      </c>
      <c r="F468" s="81">
        <f>(SUM(F469))</f>
        <v>530.89123365850423</v>
      </c>
      <c r="G468" s="81">
        <f>(SUM(G469))</f>
        <v>530.89123365850423</v>
      </c>
      <c r="H468" s="81">
        <f t="shared" ref="H468:K468" si="127">SUM(H469)</f>
        <v>0</v>
      </c>
      <c r="I468" s="81">
        <f t="shared" si="127"/>
        <v>0</v>
      </c>
      <c r="J468" s="81">
        <f t="shared" si="127"/>
        <v>0</v>
      </c>
      <c r="K468" s="81">
        <f t="shared" si="127"/>
        <v>0</v>
      </c>
    </row>
    <row r="469" spans="1:11" x14ac:dyDescent="0.2">
      <c r="A469" s="79">
        <v>32</v>
      </c>
      <c r="B469" s="80" t="s">
        <v>32</v>
      </c>
      <c r="C469" s="81">
        <f>(SUM(C471,C472))</f>
        <v>1008.8260667595725</v>
      </c>
      <c r="D469" s="81">
        <f>(SUM(D471,D473))</f>
        <v>530.89123365850423</v>
      </c>
      <c r="E469" s="81">
        <f>(SUM(E472))</f>
        <v>530.89123365850423</v>
      </c>
      <c r="F469" s="81">
        <f>(SUM(F472))</f>
        <v>530.89123365850423</v>
      </c>
      <c r="G469" s="81">
        <f>(SUM(G472))</f>
        <v>530.89123365850423</v>
      </c>
      <c r="H469" s="81">
        <f t="shared" ref="H469:K469" si="128">SUM(H472)</f>
        <v>0</v>
      </c>
      <c r="I469" s="81">
        <f t="shared" si="128"/>
        <v>0</v>
      </c>
      <c r="J469" s="81">
        <f t="shared" si="128"/>
        <v>0</v>
      </c>
      <c r="K469" s="81">
        <f t="shared" si="128"/>
        <v>0</v>
      </c>
    </row>
    <row r="470" spans="1:11" x14ac:dyDescent="0.2">
      <c r="A470" s="79">
        <v>322</v>
      </c>
      <c r="B470" s="80" t="s">
        <v>150</v>
      </c>
      <c r="C470" s="81">
        <f>(D470+E470+F470+G470+H470+I470+J470+K470)</f>
        <v>0</v>
      </c>
      <c r="D470" s="81">
        <v>0</v>
      </c>
      <c r="E470" s="81">
        <v>0</v>
      </c>
      <c r="F470" s="81">
        <v>0</v>
      </c>
      <c r="G470" s="81">
        <v>0</v>
      </c>
      <c r="H470" s="81"/>
      <c r="I470" s="81"/>
      <c r="J470" s="81"/>
      <c r="K470" s="81"/>
    </row>
    <row r="471" spans="1:11" x14ac:dyDescent="0.2">
      <c r="A471" s="71">
        <v>3224</v>
      </c>
      <c r="B471" s="72" t="s">
        <v>242</v>
      </c>
      <c r="C471" s="73">
        <f>(D471+E471+F471+G471+H471+I471+J471+K471)</f>
        <v>0</v>
      </c>
      <c r="D471" s="73">
        <v>0</v>
      </c>
      <c r="E471" s="73">
        <v>0</v>
      </c>
      <c r="F471" s="73">
        <v>0</v>
      </c>
      <c r="G471" s="73">
        <v>0</v>
      </c>
      <c r="H471" s="73"/>
      <c r="I471" s="73"/>
      <c r="J471" s="73"/>
      <c r="K471" s="73"/>
    </row>
    <row r="472" spans="1:11" x14ac:dyDescent="0.2">
      <c r="A472" s="79">
        <v>323</v>
      </c>
      <c r="B472" s="80" t="s">
        <v>104</v>
      </c>
      <c r="C472" s="81">
        <v>1008.8260667595725</v>
      </c>
      <c r="D472" s="81">
        <f>(SUM(D473))</f>
        <v>530.89123365850423</v>
      </c>
      <c r="E472" s="81">
        <f>(SUM(E473))</f>
        <v>530.89123365850423</v>
      </c>
      <c r="F472" s="81">
        <f>(SUM(F473))</f>
        <v>530.89123365850423</v>
      </c>
      <c r="G472" s="81">
        <f>(SUM(G473))</f>
        <v>530.89123365850423</v>
      </c>
      <c r="H472" s="81">
        <f t="shared" ref="H472:K472" si="129">SUM(H473)</f>
        <v>0</v>
      </c>
      <c r="I472" s="81">
        <f t="shared" si="129"/>
        <v>0</v>
      </c>
      <c r="J472" s="81">
        <f t="shared" si="129"/>
        <v>0</v>
      </c>
      <c r="K472" s="81">
        <f t="shared" si="129"/>
        <v>0</v>
      </c>
    </row>
    <row r="473" spans="1:11" x14ac:dyDescent="0.2">
      <c r="A473" s="71">
        <v>3232</v>
      </c>
      <c r="B473" s="72" t="s">
        <v>273</v>
      </c>
      <c r="C473" s="73">
        <v>1008.8260667595725</v>
      </c>
      <c r="D473" s="73">
        <v>530.89123365850423</v>
      </c>
      <c r="E473" s="73">
        <v>530.89123365850423</v>
      </c>
      <c r="F473" s="73">
        <v>530.89123365850423</v>
      </c>
      <c r="G473" s="73">
        <v>530.89123365850423</v>
      </c>
      <c r="H473" s="73">
        <v>0</v>
      </c>
      <c r="I473" s="73">
        <v>0</v>
      </c>
      <c r="J473" s="73"/>
      <c r="K473" s="73"/>
    </row>
    <row r="474" spans="1:11" ht="51" x14ac:dyDescent="0.2">
      <c r="A474" s="63" t="s">
        <v>192</v>
      </c>
      <c r="B474" s="64" t="s">
        <v>193</v>
      </c>
      <c r="C474" s="65">
        <f>(SUM(C476))</f>
        <v>225.89421992169352</v>
      </c>
      <c r="D474" s="65">
        <f>(SUM(D476))</f>
        <v>265.44561682925212</v>
      </c>
      <c r="E474" s="65">
        <f>(SUM(E476))</f>
        <v>265.44561682925212</v>
      </c>
      <c r="F474" s="65">
        <f>(SUM(F476))</f>
        <v>265.44561682925212</v>
      </c>
      <c r="G474" s="65">
        <f>(SUM(G476))</f>
        <v>265.44561682925212</v>
      </c>
      <c r="H474" s="65">
        <f t="shared" ref="H474:K474" si="130">SUM(H476)</f>
        <v>0</v>
      </c>
      <c r="I474" s="65">
        <f t="shared" si="130"/>
        <v>0</v>
      </c>
      <c r="J474" s="65">
        <f t="shared" si="130"/>
        <v>0</v>
      </c>
      <c r="K474" s="65">
        <f t="shared" si="130"/>
        <v>0</v>
      </c>
    </row>
    <row r="475" spans="1:11" x14ac:dyDescent="0.2">
      <c r="A475" s="66" t="s">
        <v>237</v>
      </c>
      <c r="B475" s="64" t="s">
        <v>220</v>
      </c>
      <c r="C475" s="65">
        <v>0</v>
      </c>
      <c r="D475" s="65">
        <v>0</v>
      </c>
      <c r="E475" s="65">
        <v>0</v>
      </c>
      <c r="F475" s="65">
        <v>0</v>
      </c>
      <c r="G475" s="65">
        <v>0</v>
      </c>
      <c r="H475" s="65"/>
      <c r="I475" s="65"/>
      <c r="J475" s="65"/>
      <c r="K475" s="65"/>
    </row>
    <row r="476" spans="1:11" x14ac:dyDescent="0.2">
      <c r="A476" s="67">
        <v>3</v>
      </c>
      <c r="B476" s="68" t="s">
        <v>23</v>
      </c>
      <c r="C476" s="69">
        <f>(SUM(C477))</f>
        <v>225.89421992169352</v>
      </c>
      <c r="D476" s="69">
        <f>(SUM(D477+D482))</f>
        <v>265.44561682925212</v>
      </c>
      <c r="E476" s="69">
        <f>(SUM(E477+E482))</f>
        <v>265.44561682925212</v>
      </c>
      <c r="F476" s="69">
        <f>(SUM(F477+F482))</f>
        <v>265.44561682925212</v>
      </c>
      <c r="G476" s="69">
        <f>(SUM(G477+G482))</f>
        <v>265.44561682925212</v>
      </c>
      <c r="H476" s="69">
        <f t="shared" ref="H476:J476" si="131">SUM(H477+H482)</f>
        <v>0</v>
      </c>
      <c r="I476" s="69">
        <f t="shared" si="131"/>
        <v>0</v>
      </c>
      <c r="J476" s="69">
        <f t="shared" si="131"/>
        <v>0</v>
      </c>
      <c r="K476" s="69">
        <f>SUM(K477+K482)</f>
        <v>0</v>
      </c>
    </row>
    <row r="477" spans="1:11" x14ac:dyDescent="0.2">
      <c r="A477" s="67">
        <v>32</v>
      </c>
      <c r="B477" s="68" t="s">
        <v>32</v>
      </c>
      <c r="C477" s="69">
        <f>(SUM(C478:C482))</f>
        <v>225.89421992169352</v>
      </c>
      <c r="D477" s="69">
        <f>(SUM(D478+D480))</f>
        <v>0</v>
      </c>
      <c r="E477" s="69">
        <f>(SUM(E478+E480))</f>
        <v>0</v>
      </c>
      <c r="F477" s="69">
        <f>(SUM(F478+F480))</f>
        <v>0</v>
      </c>
      <c r="G477" s="69">
        <f>(SUM(G478+G480))</f>
        <v>0</v>
      </c>
      <c r="H477" s="69">
        <f t="shared" ref="H477:J477" si="132">SUM(H478+H480)</f>
        <v>0</v>
      </c>
      <c r="I477" s="69">
        <f t="shared" si="132"/>
        <v>0</v>
      </c>
      <c r="J477" s="69">
        <f t="shared" si="132"/>
        <v>0</v>
      </c>
      <c r="K477" s="69">
        <f>SUM(K478+K480)</f>
        <v>0</v>
      </c>
    </row>
    <row r="478" spans="1:11" x14ac:dyDescent="0.2">
      <c r="A478" s="67">
        <v>322</v>
      </c>
      <c r="B478" s="68" t="s">
        <v>150</v>
      </c>
      <c r="C478" s="69">
        <f>(SUM(C479))</f>
        <v>0</v>
      </c>
      <c r="D478" s="69">
        <f>(SUM(D479))</f>
        <v>0</v>
      </c>
      <c r="E478" s="69">
        <f>(SUM(E479))</f>
        <v>0</v>
      </c>
      <c r="F478" s="69">
        <f>(SUM(F479))</f>
        <v>0</v>
      </c>
      <c r="G478" s="69">
        <f>(SUM(G479))</f>
        <v>0</v>
      </c>
      <c r="H478" s="69">
        <f t="shared" ref="H478:K478" si="133">SUM(H479)</f>
        <v>0</v>
      </c>
      <c r="I478" s="69">
        <f t="shared" si="133"/>
        <v>0</v>
      </c>
      <c r="J478" s="69">
        <f t="shared" si="133"/>
        <v>0</v>
      </c>
      <c r="K478" s="69">
        <f t="shared" si="133"/>
        <v>0</v>
      </c>
    </row>
    <row r="479" spans="1:11" x14ac:dyDescent="0.2">
      <c r="A479" s="71">
        <v>3222</v>
      </c>
      <c r="B479" s="72" t="s">
        <v>99</v>
      </c>
      <c r="C479" s="73">
        <v>0</v>
      </c>
      <c r="D479" s="73">
        <v>0</v>
      </c>
      <c r="E479" s="73">
        <v>0</v>
      </c>
      <c r="F479" s="73">
        <v>0</v>
      </c>
      <c r="G479" s="73">
        <v>0</v>
      </c>
      <c r="H479" s="73"/>
      <c r="I479" s="73"/>
      <c r="J479" s="73"/>
      <c r="K479" s="73"/>
    </row>
    <row r="480" spans="1:11" ht="25.5" x14ac:dyDescent="0.2">
      <c r="A480" s="67">
        <v>329</v>
      </c>
      <c r="B480" s="68" t="s">
        <v>160</v>
      </c>
      <c r="C480" s="69">
        <f>(SUM(C481))</f>
        <v>0</v>
      </c>
      <c r="D480" s="69">
        <f>(SUM(D481))</f>
        <v>0</v>
      </c>
      <c r="E480" s="69">
        <f>(SUM(E481))</f>
        <v>0</v>
      </c>
      <c r="F480" s="69">
        <f>(SUM(F481))</f>
        <v>0</v>
      </c>
      <c r="G480" s="69">
        <f>(SUM(G481))</f>
        <v>0</v>
      </c>
      <c r="H480" s="69">
        <f t="shared" ref="H480:K480" si="134">SUM(H481)</f>
        <v>0</v>
      </c>
      <c r="I480" s="69">
        <f t="shared" si="134"/>
        <v>0</v>
      </c>
      <c r="J480" s="69">
        <f t="shared" si="134"/>
        <v>0</v>
      </c>
      <c r="K480" s="69">
        <f t="shared" si="134"/>
        <v>0</v>
      </c>
    </row>
    <row r="481" spans="1:11" x14ac:dyDescent="0.2">
      <c r="A481" s="71">
        <v>3299</v>
      </c>
      <c r="B481" s="72" t="s">
        <v>160</v>
      </c>
      <c r="C481" s="73">
        <v>0</v>
      </c>
      <c r="D481" s="73">
        <v>0</v>
      </c>
      <c r="E481" s="73">
        <v>0</v>
      </c>
      <c r="F481" s="73">
        <v>0</v>
      </c>
      <c r="G481" s="73">
        <v>0</v>
      </c>
      <c r="H481" s="73"/>
      <c r="I481" s="73"/>
      <c r="J481" s="73"/>
      <c r="K481" s="73"/>
    </row>
    <row r="482" spans="1:11" ht="25.5" x14ac:dyDescent="0.2">
      <c r="A482" s="67">
        <v>37</v>
      </c>
      <c r="B482" s="72" t="s">
        <v>167</v>
      </c>
      <c r="C482" s="69">
        <f>(SUM(C483))</f>
        <v>225.89421992169352</v>
      </c>
      <c r="D482" s="69">
        <f>(SUM(D483))</f>
        <v>265.44561682925212</v>
      </c>
      <c r="E482" s="69">
        <f>(SUM(E483))</f>
        <v>265.44561682925212</v>
      </c>
      <c r="F482" s="69">
        <f>(SUM(F483))</f>
        <v>265.44561682925212</v>
      </c>
      <c r="G482" s="69">
        <f>(SUM(G483))</f>
        <v>265.44561682925212</v>
      </c>
      <c r="H482" s="69">
        <f t="shared" ref="H482:K483" si="135">SUM(H483)</f>
        <v>0</v>
      </c>
      <c r="I482" s="69">
        <f t="shared" si="135"/>
        <v>0</v>
      </c>
      <c r="J482" s="69">
        <f t="shared" si="135"/>
        <v>0</v>
      </c>
      <c r="K482" s="69">
        <f t="shared" si="135"/>
        <v>0</v>
      </c>
    </row>
    <row r="483" spans="1:11" ht="25.5" x14ac:dyDescent="0.2">
      <c r="A483" s="67">
        <v>372</v>
      </c>
      <c r="B483" s="72" t="s">
        <v>168</v>
      </c>
      <c r="C483" s="69">
        <v>225.89421992169352</v>
      </c>
      <c r="D483" s="69">
        <f>(SUM(D484))</f>
        <v>265.44561682925212</v>
      </c>
      <c r="E483" s="69">
        <f>(SUM(E484))</f>
        <v>265.44561682925212</v>
      </c>
      <c r="F483" s="69">
        <f>(SUM(F484))</f>
        <v>265.44561682925212</v>
      </c>
      <c r="G483" s="69">
        <f>(SUM(G484))</f>
        <v>265.44561682925212</v>
      </c>
      <c r="H483" s="69">
        <f t="shared" si="135"/>
        <v>0</v>
      </c>
      <c r="I483" s="69">
        <f t="shared" si="135"/>
        <v>0</v>
      </c>
      <c r="J483" s="69">
        <f t="shared" si="135"/>
        <v>0</v>
      </c>
      <c r="K483" s="69">
        <f t="shared" si="135"/>
        <v>0</v>
      </c>
    </row>
    <row r="484" spans="1:11" ht="25.5" x14ac:dyDescent="0.2">
      <c r="A484" s="71">
        <v>3722</v>
      </c>
      <c r="B484" s="72" t="s">
        <v>194</v>
      </c>
      <c r="C484" s="73">
        <v>225.89421992169352</v>
      </c>
      <c r="D484" s="73">
        <v>265.44561682925212</v>
      </c>
      <c r="E484" s="73">
        <v>265.44561682925212</v>
      </c>
      <c r="F484" s="73">
        <v>265.44561682925212</v>
      </c>
      <c r="G484" s="73">
        <v>265.44561682925212</v>
      </c>
      <c r="H484" s="73"/>
      <c r="I484" s="73"/>
      <c r="J484" s="73"/>
      <c r="K484" s="73"/>
    </row>
    <row r="485" spans="1:11" ht="51" x14ac:dyDescent="0.2">
      <c r="A485" s="63" t="s">
        <v>274</v>
      </c>
      <c r="B485" s="64" t="s">
        <v>275</v>
      </c>
      <c r="C485" s="65">
        <f>(SUM(C487+C491))</f>
        <v>4522.927865153626</v>
      </c>
      <c r="D485" s="65">
        <f>(SUM(D487+D491))</f>
        <v>9290.596589023824</v>
      </c>
      <c r="E485" s="65">
        <f>(SUM(E487+E491))</f>
        <v>9290.596589023824</v>
      </c>
      <c r="F485" s="65">
        <f>(SUM(F487+F491))</f>
        <v>9290.596589023824</v>
      </c>
      <c r="G485" s="65">
        <f>(SUM(G487+G491))</f>
        <v>9290.596589023824</v>
      </c>
      <c r="H485" s="65">
        <f t="shared" ref="H485:K485" si="136">SUM(H487+H491)</f>
        <v>0</v>
      </c>
      <c r="I485" s="65">
        <f t="shared" si="136"/>
        <v>0</v>
      </c>
      <c r="J485" s="65">
        <f t="shared" si="136"/>
        <v>0</v>
      </c>
      <c r="K485" s="65">
        <f t="shared" si="136"/>
        <v>0</v>
      </c>
    </row>
    <row r="486" spans="1:11" x14ac:dyDescent="0.2">
      <c r="A486" s="66" t="s">
        <v>237</v>
      </c>
      <c r="B486" s="64" t="s">
        <v>220</v>
      </c>
      <c r="C486" s="65">
        <v>0</v>
      </c>
      <c r="D486" s="65">
        <v>0</v>
      </c>
      <c r="E486" s="65">
        <v>0</v>
      </c>
      <c r="F486" s="65">
        <v>0</v>
      </c>
      <c r="G486" s="65">
        <v>0</v>
      </c>
      <c r="H486" s="65"/>
      <c r="I486" s="65"/>
      <c r="J486" s="65"/>
      <c r="K486" s="65"/>
    </row>
    <row r="487" spans="1:11" x14ac:dyDescent="0.2">
      <c r="A487" s="79">
        <v>3</v>
      </c>
      <c r="B487" s="80" t="s">
        <v>23</v>
      </c>
      <c r="C487" s="69">
        <f t="shared" ref="C487:G488" si="137">(SUM(C488))</f>
        <v>4522.927865153626</v>
      </c>
      <c r="D487" s="81">
        <f t="shared" si="137"/>
        <v>9290.596589023824</v>
      </c>
      <c r="E487" s="81">
        <f t="shared" si="137"/>
        <v>9290.596589023824</v>
      </c>
      <c r="F487" s="81">
        <f t="shared" si="137"/>
        <v>9290.596589023824</v>
      </c>
      <c r="G487" s="81">
        <f t="shared" si="137"/>
        <v>9290.596589023824</v>
      </c>
      <c r="H487" s="81">
        <f t="shared" ref="H487:K489" si="138">SUM(H488)</f>
        <v>0</v>
      </c>
      <c r="I487" s="81">
        <f t="shared" si="138"/>
        <v>0</v>
      </c>
      <c r="J487" s="81">
        <f t="shared" si="138"/>
        <v>0</v>
      </c>
      <c r="K487" s="81">
        <f t="shared" si="138"/>
        <v>0</v>
      </c>
    </row>
    <row r="488" spans="1:11" ht="38.25" x14ac:dyDescent="0.2">
      <c r="A488" s="79">
        <v>37</v>
      </c>
      <c r="B488" s="80" t="s">
        <v>167</v>
      </c>
      <c r="C488" s="69">
        <f t="shared" si="137"/>
        <v>4522.927865153626</v>
      </c>
      <c r="D488" s="81">
        <f t="shared" si="137"/>
        <v>9290.596589023824</v>
      </c>
      <c r="E488" s="81">
        <f t="shared" si="137"/>
        <v>9290.596589023824</v>
      </c>
      <c r="F488" s="81">
        <f t="shared" si="137"/>
        <v>9290.596589023824</v>
      </c>
      <c r="G488" s="81">
        <f t="shared" si="137"/>
        <v>9290.596589023824</v>
      </c>
      <c r="H488" s="81">
        <f t="shared" si="138"/>
        <v>0</v>
      </c>
      <c r="I488" s="81">
        <f t="shared" si="138"/>
        <v>0</v>
      </c>
      <c r="J488" s="81">
        <f t="shared" si="138"/>
        <v>0</v>
      </c>
      <c r="K488" s="81">
        <f t="shared" si="138"/>
        <v>0</v>
      </c>
    </row>
    <row r="489" spans="1:11" ht="25.5" x14ac:dyDescent="0.2">
      <c r="A489" s="79">
        <v>372</v>
      </c>
      <c r="B489" s="80" t="s">
        <v>168</v>
      </c>
      <c r="C489" s="81">
        <v>4522.927865153626</v>
      </c>
      <c r="D489" s="81">
        <f>(SUM(D490))</f>
        <v>9290.596589023824</v>
      </c>
      <c r="E489" s="81">
        <f>(SUM(E490))</f>
        <v>9290.596589023824</v>
      </c>
      <c r="F489" s="81">
        <f>(SUM(F490))</f>
        <v>9290.596589023824</v>
      </c>
      <c r="G489" s="81">
        <f>(SUM(G490))</f>
        <v>9290.596589023824</v>
      </c>
      <c r="H489" s="81">
        <f t="shared" si="138"/>
        <v>0</v>
      </c>
      <c r="I489" s="81">
        <f t="shared" si="138"/>
        <v>0</v>
      </c>
      <c r="J489" s="81">
        <f t="shared" si="138"/>
        <v>0</v>
      </c>
      <c r="K489" s="81">
        <f t="shared" si="138"/>
        <v>0</v>
      </c>
    </row>
    <row r="490" spans="1:11" ht="25.5" x14ac:dyDescent="0.2">
      <c r="A490" s="71">
        <v>3722</v>
      </c>
      <c r="B490" s="72" t="s">
        <v>276</v>
      </c>
      <c r="C490" s="73">
        <v>4522.927865153626</v>
      </c>
      <c r="D490" s="73">
        <v>9290.596589023824</v>
      </c>
      <c r="E490" s="73">
        <v>9290.596589023824</v>
      </c>
      <c r="F490" s="73">
        <v>9290.596589023824</v>
      </c>
      <c r="G490" s="73">
        <v>9290.596589023824</v>
      </c>
      <c r="H490" s="73">
        <v>0</v>
      </c>
      <c r="I490" s="73"/>
      <c r="J490" s="73"/>
      <c r="K490" s="73"/>
    </row>
    <row r="491" spans="1:11" ht="25.5" x14ac:dyDescent="0.2">
      <c r="A491" s="79">
        <v>4</v>
      </c>
      <c r="B491" s="109" t="s">
        <v>25</v>
      </c>
      <c r="C491" s="81">
        <f>(D491+E491+F491+G491+H491+I491+J491+K491)</f>
        <v>0</v>
      </c>
      <c r="D491" s="81">
        <f t="shared" ref="D491:G493" si="139">(SUM(D492))</f>
        <v>0</v>
      </c>
      <c r="E491" s="81">
        <f t="shared" si="139"/>
        <v>0</v>
      </c>
      <c r="F491" s="81">
        <f t="shared" si="139"/>
        <v>0</v>
      </c>
      <c r="G491" s="81">
        <f t="shared" si="139"/>
        <v>0</v>
      </c>
      <c r="H491" s="81">
        <f t="shared" ref="H491:K493" si="140">SUM(H492)</f>
        <v>0</v>
      </c>
      <c r="I491" s="81">
        <f t="shared" si="140"/>
        <v>0</v>
      </c>
      <c r="J491" s="81">
        <f t="shared" si="140"/>
        <v>0</v>
      </c>
      <c r="K491" s="81">
        <f t="shared" si="140"/>
        <v>0</v>
      </c>
    </row>
    <row r="492" spans="1:11" ht="25.5" x14ac:dyDescent="0.2">
      <c r="A492" s="79">
        <v>42</v>
      </c>
      <c r="B492" s="109" t="s">
        <v>45</v>
      </c>
      <c r="C492" s="81">
        <f>(D492+E492+F492+G492+H492+I492+J492+K492)</f>
        <v>0</v>
      </c>
      <c r="D492" s="81">
        <f t="shared" si="139"/>
        <v>0</v>
      </c>
      <c r="E492" s="81">
        <f t="shared" si="139"/>
        <v>0</v>
      </c>
      <c r="F492" s="81">
        <f t="shared" si="139"/>
        <v>0</v>
      </c>
      <c r="G492" s="81">
        <f t="shared" si="139"/>
        <v>0</v>
      </c>
      <c r="H492" s="81">
        <f t="shared" si="140"/>
        <v>0</v>
      </c>
      <c r="I492" s="81">
        <f t="shared" si="140"/>
        <v>0</v>
      </c>
      <c r="J492" s="81">
        <f t="shared" si="140"/>
        <v>0</v>
      </c>
      <c r="K492" s="81">
        <f t="shared" si="140"/>
        <v>0</v>
      </c>
    </row>
    <row r="493" spans="1:11" ht="25.5" x14ac:dyDescent="0.2">
      <c r="A493" s="79">
        <v>424</v>
      </c>
      <c r="B493" s="80" t="s">
        <v>266</v>
      </c>
      <c r="C493" s="81">
        <f>(D493+E493+F493+G493+H493+I493+J493+K493)</f>
        <v>0</v>
      </c>
      <c r="D493" s="81">
        <f t="shared" si="139"/>
        <v>0</v>
      </c>
      <c r="E493" s="81">
        <f t="shared" si="139"/>
        <v>0</v>
      </c>
      <c r="F493" s="81">
        <f t="shared" si="139"/>
        <v>0</v>
      </c>
      <c r="G493" s="81">
        <f t="shared" si="139"/>
        <v>0</v>
      </c>
      <c r="H493" s="81">
        <f t="shared" si="140"/>
        <v>0</v>
      </c>
      <c r="I493" s="81">
        <f t="shared" si="140"/>
        <v>0</v>
      </c>
      <c r="J493" s="81">
        <f t="shared" si="140"/>
        <v>0</v>
      </c>
      <c r="K493" s="81">
        <f t="shared" si="140"/>
        <v>0</v>
      </c>
    </row>
    <row r="494" spans="1:11" x14ac:dyDescent="0.2">
      <c r="A494" s="71">
        <v>4241</v>
      </c>
      <c r="B494" s="72" t="s">
        <v>277</v>
      </c>
      <c r="C494" s="73">
        <f>(D494+E494+F494+G494+H494+I494+J494+K494)</f>
        <v>0</v>
      </c>
      <c r="D494" s="73">
        <v>0</v>
      </c>
      <c r="E494" s="73">
        <v>0</v>
      </c>
      <c r="F494" s="73">
        <v>0</v>
      </c>
      <c r="G494" s="73">
        <v>0</v>
      </c>
      <c r="H494" s="73"/>
      <c r="I494" s="73"/>
      <c r="J494" s="73"/>
      <c r="K494" s="73"/>
    </row>
    <row r="495" spans="1:11" ht="51" x14ac:dyDescent="0.2">
      <c r="A495" s="74" t="s">
        <v>278</v>
      </c>
      <c r="B495" s="75" t="s">
        <v>279</v>
      </c>
      <c r="C495" s="65">
        <f t="shared" ref="C495:G498" si="141">(SUM(C496))</f>
        <v>0</v>
      </c>
      <c r="D495" s="65">
        <f t="shared" si="141"/>
        <v>0</v>
      </c>
      <c r="E495" s="65">
        <f t="shared" si="141"/>
        <v>0</v>
      </c>
      <c r="F495" s="65">
        <f t="shared" si="141"/>
        <v>0</v>
      </c>
      <c r="G495" s="65">
        <f t="shared" si="141"/>
        <v>0</v>
      </c>
      <c r="H495" s="65">
        <f t="shared" ref="H495:K498" si="142">SUM(H496)</f>
        <v>0</v>
      </c>
      <c r="I495" s="65">
        <f t="shared" si="142"/>
        <v>0</v>
      </c>
      <c r="J495" s="65">
        <f t="shared" si="142"/>
        <v>0</v>
      </c>
      <c r="K495" s="65">
        <f t="shared" si="142"/>
        <v>0</v>
      </c>
    </row>
    <row r="496" spans="1:11" x14ac:dyDescent="0.2">
      <c r="A496" s="67">
        <v>3</v>
      </c>
      <c r="B496" s="68" t="s">
        <v>23</v>
      </c>
      <c r="C496" s="69">
        <f t="shared" si="141"/>
        <v>0</v>
      </c>
      <c r="D496" s="69">
        <f t="shared" si="141"/>
        <v>0</v>
      </c>
      <c r="E496" s="69">
        <f t="shared" si="141"/>
        <v>0</v>
      </c>
      <c r="F496" s="69">
        <f t="shared" si="141"/>
        <v>0</v>
      </c>
      <c r="G496" s="69">
        <f t="shared" si="141"/>
        <v>0</v>
      </c>
      <c r="H496" s="69">
        <f t="shared" si="142"/>
        <v>0</v>
      </c>
      <c r="I496" s="69">
        <f t="shared" si="142"/>
        <v>0</v>
      </c>
      <c r="J496" s="69">
        <f t="shared" si="142"/>
        <v>0</v>
      </c>
      <c r="K496" s="69">
        <f t="shared" si="142"/>
        <v>0</v>
      </c>
    </row>
    <row r="497" spans="1:11" x14ac:dyDescent="0.2">
      <c r="A497" s="67">
        <v>32</v>
      </c>
      <c r="B497" s="68" t="s">
        <v>32</v>
      </c>
      <c r="C497" s="69">
        <f t="shared" si="141"/>
        <v>0</v>
      </c>
      <c r="D497" s="69">
        <f t="shared" si="141"/>
        <v>0</v>
      </c>
      <c r="E497" s="69">
        <f t="shared" si="141"/>
        <v>0</v>
      </c>
      <c r="F497" s="69">
        <f t="shared" si="141"/>
        <v>0</v>
      </c>
      <c r="G497" s="69">
        <f t="shared" si="141"/>
        <v>0</v>
      </c>
      <c r="H497" s="69">
        <f t="shared" si="142"/>
        <v>0</v>
      </c>
      <c r="I497" s="69">
        <f t="shared" si="142"/>
        <v>0</v>
      </c>
      <c r="J497" s="69">
        <f t="shared" si="142"/>
        <v>0</v>
      </c>
      <c r="K497" s="69">
        <f t="shared" si="142"/>
        <v>0</v>
      </c>
    </row>
    <row r="498" spans="1:11" ht="25.5" x14ac:dyDescent="0.2">
      <c r="A498" s="67">
        <v>329</v>
      </c>
      <c r="B498" s="68" t="s">
        <v>160</v>
      </c>
      <c r="C498" s="69">
        <f t="shared" si="141"/>
        <v>0</v>
      </c>
      <c r="D498" s="69">
        <f t="shared" si="141"/>
        <v>0</v>
      </c>
      <c r="E498" s="69">
        <f t="shared" si="141"/>
        <v>0</v>
      </c>
      <c r="F498" s="69">
        <f t="shared" si="141"/>
        <v>0</v>
      </c>
      <c r="G498" s="69">
        <f t="shared" si="141"/>
        <v>0</v>
      </c>
      <c r="H498" s="69">
        <f t="shared" si="142"/>
        <v>0</v>
      </c>
      <c r="I498" s="69">
        <f t="shared" si="142"/>
        <v>0</v>
      </c>
      <c r="J498" s="69">
        <f t="shared" si="142"/>
        <v>0</v>
      </c>
      <c r="K498" s="69">
        <f t="shared" si="142"/>
        <v>0</v>
      </c>
    </row>
    <row r="499" spans="1:11" x14ac:dyDescent="0.2">
      <c r="A499" s="71">
        <v>3299</v>
      </c>
      <c r="B499" s="72" t="s">
        <v>160</v>
      </c>
      <c r="C499" s="73">
        <v>0</v>
      </c>
      <c r="D499" s="73">
        <v>0</v>
      </c>
      <c r="E499" s="73">
        <v>0</v>
      </c>
      <c r="F499" s="73">
        <v>0</v>
      </c>
      <c r="G499" s="73">
        <v>0</v>
      </c>
      <c r="H499" s="73"/>
      <c r="I499" s="73"/>
      <c r="J499" s="73"/>
      <c r="K499" s="73"/>
    </row>
    <row r="530" spans="1:11" s="123" customFormat="1" ht="12" x14ac:dyDescent="0.2">
      <c r="A530" s="136"/>
      <c r="B530" s="137"/>
      <c r="C530" s="138"/>
      <c r="D530" s="138"/>
      <c r="E530" s="138"/>
      <c r="F530" s="138"/>
      <c r="G530" s="138"/>
      <c r="H530" s="138"/>
      <c r="I530" s="138"/>
      <c r="J530" s="138"/>
      <c r="K530" s="138"/>
    </row>
  </sheetData>
  <mergeCells count="2">
    <mergeCell ref="A1:K1"/>
    <mergeCell ref="L58:P5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fin plan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Ante Kovacic</cp:lastModifiedBy>
  <cp:lastPrinted>2022-09-28T12:20:50Z</cp:lastPrinted>
  <dcterms:created xsi:type="dcterms:W3CDTF">2022-08-12T12:51:27Z</dcterms:created>
  <dcterms:modified xsi:type="dcterms:W3CDTF">2023-03-07T08:33:28Z</dcterms:modified>
</cp:coreProperties>
</file>